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ml.chartshap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autoCompressPictures="0"/>
  <mc:AlternateContent xmlns:mc="http://schemas.openxmlformats.org/markup-compatibility/2006">
    <mc:Choice Requires="x15">
      <x15ac:absPath xmlns:x15ac="http://schemas.microsoft.com/office/spreadsheetml/2010/11/ac" url="https://almionline.sharepoint.com/sites/Utvecklingshubben-Case2/Delade dokument/Hubbens case/Uppdatera Budgetmall/Färdiga Versioner/"/>
    </mc:Choice>
  </mc:AlternateContent>
  <xr:revisionPtr revIDLastSave="626" documentId="8_{E48D4055-77B9-458D-BB60-CEA137D1D642}" xr6:coauthVersionLast="47" xr6:coauthVersionMax="47" xr10:uidLastSave="{819A195E-17CD-4C92-A6B9-E9C8AA11C153}"/>
  <bookViews>
    <workbookView xWindow="-110" yWindow="-110" windowWidth="19420" windowHeight="12300" tabRatio="638" xr2:uid="{00000000-000D-0000-FFFF-FFFF00000000}"/>
  </bookViews>
  <sheets>
    <sheet name="Instruktion" sheetId="18" r:id="rId1"/>
    <sheet name="Kapitalbehov" sheetId="6" r:id="rId2"/>
    <sheet name="Res Bud År1" sheetId="1" r:id="rId3"/>
    <sheet name="Likvid Bud År1" sheetId="7" r:id="rId4"/>
    <sheet name="RR År1" sheetId="11" r:id="rId5"/>
    <sheet name="Res Bud År2" sheetId="5" r:id="rId6"/>
    <sheet name="BR År1" sheetId="9" state="hidden" r:id="rId7"/>
    <sheet name="Diagr År1" sheetId="8" state="hidden" r:id="rId8"/>
    <sheet name="Likvid Bud År2" sheetId="12" r:id="rId9"/>
    <sheet name="RR År2" sheetId="15" r:id="rId10"/>
    <sheet name="Res Bud År3" sheetId="22" r:id="rId11"/>
    <sheet name="Likvid Bud År3" sheetId="20" r:id="rId12"/>
    <sheet name="RR År3" sheetId="21" r:id="rId13"/>
    <sheet name="Beräkningshjälp Lån" sheetId="16" r:id="rId14"/>
    <sheet name="BR År2" sheetId="13" state="hidden" r:id="rId15"/>
    <sheet name="Diagr År2" sheetId="14" state="hidden" r:id="rId16"/>
    <sheet name="Beräkningshjälp Avskrivningar" sheetId="17" r:id="rId17"/>
    <sheet name="Moms" sheetId="4" state="hidden" r:id="rId18"/>
    <sheet name="Lån" sheetId="10" state="hidden" r:id="rId19"/>
    <sheet name="Admin" sheetId="2" state="hidden" r:id="rId20"/>
  </sheets>
  <externalReferences>
    <externalReference r:id="rId21"/>
  </externalReferences>
  <definedNames>
    <definedName name="BokfMetStatus">Admin!$F$34</definedName>
    <definedName name="BolagSkatt">Admin!$C$12</definedName>
    <definedName name="BolagsskattY1">'Likvid Bud År1'!$E$132</definedName>
    <definedName name="BolagsskattY2">'Likvid Bud År2'!$E$132</definedName>
    <definedName name="CalcHelpDep">'Beräkningshjälp Avskrivningar'!$A$3</definedName>
    <definedName name="CalcHelpMorg">'Beräkningshjälp Lån'!$A$3</definedName>
    <definedName name="EgenavgEgetUttag">Admin!$C$14</definedName>
    <definedName name="Enhet">Admin!$C$36</definedName>
    <definedName name="FtgNamn">'Res Bud År1'!$A$2:$D$2</definedName>
    <definedName name="LagerHantering">Admin!$B$19</definedName>
    <definedName name="ListMonthY1">'Res Bud År1'!$D$4:$O$4</definedName>
    <definedName name="LonSkatt">Admin!$C$11</definedName>
    <definedName name="PrelSkatt">Admin!$C$13</definedName>
    <definedName name="_xlnm.Print_Area" localSheetId="16">'Beräkningshjälp Avskrivningar'!$A$1:$N$51</definedName>
    <definedName name="_xlnm.Print_Area" localSheetId="13">'Beräkningshjälp Lån'!$A$1:$N$28</definedName>
    <definedName name="_xlnm.Print_Area" localSheetId="1">Kapitalbehov!$A$1:$H$56</definedName>
    <definedName name="_xlnm.Print_Area" localSheetId="3">'Likvid Bud År1'!$A$81:$R$148</definedName>
    <definedName name="_xlnm.Print_Area" localSheetId="8">'Likvid Bud År2'!$A$1:$R$148</definedName>
    <definedName name="_xlnm.Print_Area" localSheetId="2">'Res Bud År1'!$A$1:$P$82</definedName>
    <definedName name="_xlnm.Print_Area" localSheetId="5">'Res Bud År2'!$A:$P</definedName>
    <definedName name="_xlnm.Print_Titles" localSheetId="4">'RR År1'!$4:$4</definedName>
    <definedName name="_xlnm.Print_Titles" localSheetId="9">'RR År2'!$4:$4</definedName>
    <definedName name="SkattY1">Admin!$B$23</definedName>
    <definedName name="SkattY2">Admin!$B$26</definedName>
    <definedName name="SocAvg">Admin!$C$10</definedName>
    <definedName name="TblAnlTillg">Admin!$F$25:$F$28</definedName>
    <definedName name="TblBokfMetod">Admin!$F$32:$F$33</definedName>
    <definedName name="TblFinansiering">Admin!$F$10:$F$17</definedName>
    <definedName name="TblIntTyp">Admin!$B$3:$B$6</definedName>
    <definedName name="TblInvesteringar">Admin!$F$19:$F$23</definedName>
    <definedName name="TblKredTid">Admin!$F$3:$F$6</definedName>
    <definedName name="TblLagerHantering">Admin!$B$17:$B$18</definedName>
    <definedName name="TblLoanPer">Admin!$K$5:$L$28</definedName>
    <definedName name="TblMonthStartEnd">Admin!$I$5:$I$40</definedName>
    <definedName name="ValBokfMet">'Likvid Bud År1'!$O$82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7" i="20" l="1"/>
  <c r="J18" i="20"/>
  <c r="L18" i="20"/>
  <c r="M18" i="20"/>
  <c r="N18" i="20"/>
  <c r="I6" i="20"/>
  <c r="J6" i="20"/>
  <c r="L6" i="20"/>
  <c r="M6" i="20"/>
  <c r="N6" i="20"/>
  <c r="O6" i="20"/>
  <c r="J7" i="20"/>
  <c r="K7" i="20"/>
  <c r="L7" i="20"/>
  <c r="M7" i="20"/>
  <c r="N7" i="20"/>
  <c r="O7" i="20"/>
  <c r="K8" i="20"/>
  <c r="O8" i="20"/>
  <c r="G7" i="20"/>
  <c r="G8" i="20"/>
  <c r="B17" i="11"/>
  <c r="B18" i="11"/>
  <c r="B19" i="11"/>
  <c r="B20" i="11"/>
  <c r="B21" i="11"/>
  <c r="B16" i="11"/>
  <c r="B6" i="11"/>
  <c r="B7" i="11"/>
  <c r="B8" i="11"/>
  <c r="B9" i="11"/>
  <c r="B10" i="11"/>
  <c r="B5" i="11"/>
  <c r="P9" i="5"/>
  <c r="P17" i="1"/>
  <c r="C17" i="11" s="1"/>
  <c r="C17" i="15" s="1"/>
  <c r="P18" i="1"/>
  <c r="C18" i="11" s="1"/>
  <c r="C18" i="15" s="1"/>
  <c r="P19" i="1"/>
  <c r="P20" i="1"/>
  <c r="P21" i="1"/>
  <c r="P6" i="1"/>
  <c r="C6" i="11" s="1"/>
  <c r="C6" i="15" s="1"/>
  <c r="P7" i="1"/>
  <c r="C7" i="11" s="1"/>
  <c r="C7" i="15" s="1"/>
  <c r="P8" i="1"/>
  <c r="C8" i="11" s="1"/>
  <c r="C8" i="15" s="1"/>
  <c r="J17" i="20"/>
  <c r="K17" i="20"/>
  <c r="L17" i="20"/>
  <c r="M17" i="20"/>
  <c r="N17" i="20"/>
  <c r="P17" i="20"/>
  <c r="Q17" i="20"/>
  <c r="I18" i="20"/>
  <c r="K18" i="20"/>
  <c r="O18" i="20"/>
  <c r="Q18" i="20"/>
  <c r="K6" i="20"/>
  <c r="L8" i="20"/>
  <c r="M8" i="20"/>
  <c r="N8" i="20"/>
  <c r="F17" i="12"/>
  <c r="J17" i="12"/>
  <c r="K17" i="12"/>
  <c r="L17" i="12"/>
  <c r="M17" i="12"/>
  <c r="N17" i="12"/>
  <c r="P17" i="12"/>
  <c r="Q17" i="12"/>
  <c r="F18" i="12"/>
  <c r="I18" i="12"/>
  <c r="J18" i="12"/>
  <c r="K18" i="12"/>
  <c r="L18" i="12"/>
  <c r="M18" i="12"/>
  <c r="N18" i="12"/>
  <c r="O18" i="12"/>
  <c r="F6" i="12"/>
  <c r="G6" i="12"/>
  <c r="J6" i="12"/>
  <c r="K6" i="12"/>
  <c r="L6" i="12"/>
  <c r="M6" i="12"/>
  <c r="N6" i="12"/>
  <c r="O6" i="12"/>
  <c r="F7" i="12"/>
  <c r="K7" i="12"/>
  <c r="L7" i="12"/>
  <c r="M7" i="12"/>
  <c r="F8" i="12"/>
  <c r="L8" i="12"/>
  <c r="M8" i="12"/>
  <c r="N8" i="12"/>
  <c r="O8" i="12"/>
  <c r="F17" i="7"/>
  <c r="G17" i="7"/>
  <c r="H17" i="7"/>
  <c r="I17" i="7"/>
  <c r="J17" i="7"/>
  <c r="K17" i="7"/>
  <c r="L17" i="7"/>
  <c r="M17" i="7"/>
  <c r="N17" i="7"/>
  <c r="O17" i="7"/>
  <c r="P17" i="7"/>
  <c r="Q17" i="7"/>
  <c r="F18" i="7"/>
  <c r="G18" i="7"/>
  <c r="H18" i="7"/>
  <c r="I18" i="7"/>
  <c r="J18" i="7"/>
  <c r="K18" i="7"/>
  <c r="L18" i="7"/>
  <c r="M18" i="7"/>
  <c r="N18" i="7"/>
  <c r="O18" i="7"/>
  <c r="P18" i="7"/>
  <c r="Q18" i="7"/>
  <c r="F6" i="7"/>
  <c r="G6" i="7"/>
  <c r="H6" i="7"/>
  <c r="I6" i="7"/>
  <c r="J6" i="7"/>
  <c r="K6" i="7"/>
  <c r="L6" i="7"/>
  <c r="M6" i="7"/>
  <c r="N6" i="7"/>
  <c r="O6" i="7"/>
  <c r="P6" i="7"/>
  <c r="Q6" i="7"/>
  <c r="F7" i="7"/>
  <c r="G7" i="7"/>
  <c r="H7" i="7"/>
  <c r="I7" i="7"/>
  <c r="J7" i="7"/>
  <c r="K7" i="7"/>
  <c r="L7" i="7"/>
  <c r="M7" i="7"/>
  <c r="N7" i="7"/>
  <c r="O7" i="7"/>
  <c r="P7" i="7"/>
  <c r="Q7" i="7"/>
  <c r="F8" i="7"/>
  <c r="G8" i="7"/>
  <c r="H8" i="7"/>
  <c r="I8" i="7"/>
  <c r="J8" i="7"/>
  <c r="K8" i="7"/>
  <c r="L8" i="7"/>
  <c r="M8" i="7"/>
  <c r="N8" i="7"/>
  <c r="O8" i="7"/>
  <c r="P8" i="7"/>
  <c r="Q8" i="7"/>
  <c r="F9" i="7"/>
  <c r="G9" i="7"/>
  <c r="H9" i="7"/>
  <c r="I9" i="7"/>
  <c r="J9" i="7"/>
  <c r="K9" i="7"/>
  <c r="L9" i="7"/>
  <c r="M9" i="7"/>
  <c r="N9" i="7"/>
  <c r="O9" i="7"/>
  <c r="P9" i="7"/>
  <c r="Q9" i="7"/>
  <c r="A121" i="10"/>
  <c r="A120" i="10"/>
  <c r="A119" i="10"/>
  <c r="A118" i="10"/>
  <c r="A117" i="10"/>
  <c r="A116" i="10"/>
  <c r="A115" i="10"/>
  <c r="A111" i="10"/>
  <c r="A110" i="10"/>
  <c r="A109" i="10"/>
  <c r="A108" i="10"/>
  <c r="A107" i="10"/>
  <c r="A106" i="10"/>
  <c r="A105" i="10"/>
  <c r="A101" i="10"/>
  <c r="A100" i="10"/>
  <c r="A99" i="10"/>
  <c r="A98" i="10"/>
  <c r="A97" i="10"/>
  <c r="A96" i="10"/>
  <c r="A95" i="10"/>
  <c r="A91" i="10"/>
  <c r="A90" i="10"/>
  <c r="A89" i="10"/>
  <c r="A88" i="10"/>
  <c r="A87" i="10"/>
  <c r="A86" i="10"/>
  <c r="A85" i="10"/>
  <c r="A82" i="10"/>
  <c r="A81" i="10"/>
  <c r="A80" i="10"/>
  <c r="A79" i="10"/>
  <c r="A78" i="10"/>
  <c r="A77" i="10"/>
  <c r="A76" i="10"/>
  <c r="A72" i="10"/>
  <c r="A71" i="10"/>
  <c r="A70" i="10"/>
  <c r="A69" i="10"/>
  <c r="A68" i="10"/>
  <c r="A67" i="10"/>
  <c r="A66" i="10"/>
  <c r="A62" i="10"/>
  <c r="A61" i="10"/>
  <c r="A60" i="10"/>
  <c r="A59" i="10"/>
  <c r="A58" i="10"/>
  <c r="A57" i="10"/>
  <c r="A56" i="10"/>
  <c r="A52" i="10"/>
  <c r="A51" i="10"/>
  <c r="A50" i="10"/>
  <c r="A49" i="10"/>
  <c r="A48" i="10"/>
  <c r="A47" i="10"/>
  <c r="A46" i="10"/>
  <c r="A42" i="10"/>
  <c r="A41" i="10"/>
  <c r="A40" i="10"/>
  <c r="A39" i="10"/>
  <c r="A38" i="10"/>
  <c r="A37" i="10"/>
  <c r="A36" i="10"/>
  <c r="A31" i="10"/>
  <c r="A30" i="10"/>
  <c r="A29" i="10"/>
  <c r="A28" i="10"/>
  <c r="A27" i="10"/>
  <c r="A26" i="10"/>
  <c r="A25" i="10"/>
  <c r="CL22" i="10"/>
  <c r="CK22" i="10"/>
  <c r="CM22" i="10" s="1"/>
  <c r="CJ22" i="10"/>
  <c r="CR121" i="10" s="1"/>
  <c r="CI22" i="10"/>
  <c r="CH22" i="10"/>
  <c r="CG22" i="10"/>
  <c r="BB22" i="10"/>
  <c r="BA22" i="10"/>
  <c r="AZ22" i="10"/>
  <c r="AY22" i="10"/>
  <c r="AX22" i="10"/>
  <c r="AW22" i="10"/>
  <c r="F22" i="10"/>
  <c r="E22" i="10"/>
  <c r="D22" i="10"/>
  <c r="C22" i="10"/>
  <c r="B22" i="10"/>
  <c r="A22" i="10"/>
  <c r="CL21" i="10"/>
  <c r="CK21" i="10"/>
  <c r="CJ21" i="10"/>
  <c r="CZ71" i="10" s="1"/>
  <c r="CI21" i="10"/>
  <c r="CH21" i="10"/>
  <c r="CO21" i="10" s="1"/>
  <c r="CG21" i="10"/>
  <c r="CO51" i="10" s="1"/>
  <c r="BB21" i="10"/>
  <c r="BA21" i="10"/>
  <c r="AZ21" i="10"/>
  <c r="AY21" i="10"/>
  <c r="AX21" i="10"/>
  <c r="AW21" i="10"/>
  <c r="F21" i="10"/>
  <c r="E21" i="10"/>
  <c r="D21" i="10"/>
  <c r="C21" i="10"/>
  <c r="B21" i="10"/>
  <c r="D30" i="10" s="1"/>
  <c r="A21" i="10"/>
  <c r="CL20" i="10"/>
  <c r="CK20" i="10"/>
  <c r="CJ20" i="10"/>
  <c r="CQ119" i="10" s="1"/>
  <c r="CI20" i="10"/>
  <c r="CH20" i="10"/>
  <c r="CG20" i="10"/>
  <c r="BB20" i="10"/>
  <c r="BA20" i="10"/>
  <c r="AZ20" i="10"/>
  <c r="CD70" i="10" s="1"/>
  <c r="AY20" i="10"/>
  <c r="AX20" i="10"/>
  <c r="AW20" i="10"/>
  <c r="F20" i="10"/>
  <c r="E20" i="10"/>
  <c r="D20" i="10"/>
  <c r="C20" i="10"/>
  <c r="B20" i="10"/>
  <c r="A20" i="10"/>
  <c r="CL19" i="10"/>
  <c r="CK19" i="10"/>
  <c r="CJ19" i="10"/>
  <c r="CQ69" i="10" s="1"/>
  <c r="CI19" i="10"/>
  <c r="CH19" i="10"/>
  <c r="CO19" i="10" s="1"/>
  <c r="CG19" i="10"/>
  <c r="CG28" i="10" s="1"/>
  <c r="BB19" i="10"/>
  <c r="BA19" i="10"/>
  <c r="AZ19" i="10"/>
  <c r="BU118" i="10" s="1"/>
  <c r="AY19" i="10"/>
  <c r="AX19" i="10"/>
  <c r="AW19" i="10"/>
  <c r="F19" i="10"/>
  <c r="E19" i="10"/>
  <c r="D19" i="10"/>
  <c r="K69" i="10" s="1"/>
  <c r="C19" i="10"/>
  <c r="B19" i="10"/>
  <c r="A19" i="10"/>
  <c r="CL18" i="10"/>
  <c r="CK18" i="10"/>
  <c r="CM18" i="10" s="1"/>
  <c r="CJ18" i="10"/>
  <c r="CI18" i="10"/>
  <c r="CH18" i="10"/>
  <c r="CG18" i="10"/>
  <c r="BB18" i="10"/>
  <c r="BA18" i="10"/>
  <c r="AZ18" i="10"/>
  <c r="BP68" i="10" s="1"/>
  <c r="AY18" i="10"/>
  <c r="AX18" i="10"/>
  <c r="AW18" i="10"/>
  <c r="F18" i="10"/>
  <c r="E18" i="10"/>
  <c r="D18" i="10"/>
  <c r="C18" i="10"/>
  <c r="B18" i="10"/>
  <c r="A18" i="10"/>
  <c r="CL17" i="10"/>
  <c r="CK17" i="10"/>
  <c r="CJ17" i="10"/>
  <c r="CI17" i="10"/>
  <c r="CH17" i="10"/>
  <c r="CG17" i="10"/>
  <c r="BB17" i="10"/>
  <c r="BA17" i="10"/>
  <c r="AZ17" i="10"/>
  <c r="AY17" i="10"/>
  <c r="AX17" i="10"/>
  <c r="AW17" i="10"/>
  <c r="BE86" i="10" s="1"/>
  <c r="F17" i="10"/>
  <c r="E17" i="10"/>
  <c r="D17" i="10"/>
  <c r="C17" i="10"/>
  <c r="B17" i="10"/>
  <c r="A17" i="10"/>
  <c r="CL16" i="10"/>
  <c r="CK16" i="10"/>
  <c r="CJ16" i="10"/>
  <c r="CW66" i="10" s="1"/>
  <c r="CI16" i="10"/>
  <c r="CH16" i="10"/>
  <c r="CH25" i="10" s="1"/>
  <c r="CI25" i="10" s="1"/>
  <c r="CG16" i="10"/>
  <c r="CG25" i="10" s="1"/>
  <c r="BB16" i="10"/>
  <c r="BA16" i="10"/>
  <c r="AZ16" i="10"/>
  <c r="CB115" i="10" s="1"/>
  <c r="AY16" i="10"/>
  <c r="AX16" i="10"/>
  <c r="BE16" i="10" s="1"/>
  <c r="AW16" i="10"/>
  <c r="BE76" i="10" s="1"/>
  <c r="F16" i="10"/>
  <c r="E16" i="10"/>
  <c r="D16" i="10"/>
  <c r="C16" i="10"/>
  <c r="B16" i="10"/>
  <c r="A16" i="10"/>
  <c r="CJ31" i="10"/>
  <c r="BE21" i="10"/>
  <c r="BE90" i="10"/>
  <c r="CO40" i="10"/>
  <c r="AW29" i="10"/>
  <c r="CH27" i="10"/>
  <c r="CI27" i="10" s="1"/>
  <c r="AJ72" i="10"/>
  <c r="BE48" i="10"/>
  <c r="CO37" i="10"/>
  <c r="CO162" i="10"/>
  <c r="BE162" i="10"/>
  <c r="CO161" i="10"/>
  <c r="BE161" i="10"/>
  <c r="CO159" i="10"/>
  <c r="BE159" i="10"/>
  <c r="CO158" i="10"/>
  <c r="BE158" i="10"/>
  <c r="DB155" i="10"/>
  <c r="BR155" i="10"/>
  <c r="CO114" i="10"/>
  <c r="CO144" i="10" s="1"/>
  <c r="BE114" i="10"/>
  <c r="BE144" i="10" s="1"/>
  <c r="CD112" i="10"/>
  <c r="CC112" i="10"/>
  <c r="CB112" i="10"/>
  <c r="CA112" i="10"/>
  <c r="BZ112" i="10"/>
  <c r="BX112" i="10"/>
  <c r="BW112" i="10"/>
  <c r="BV112" i="10"/>
  <c r="BU112" i="10"/>
  <c r="BT112" i="10"/>
  <c r="AT112" i="10"/>
  <c r="AS112" i="10"/>
  <c r="AR112" i="10"/>
  <c r="AQ112" i="10"/>
  <c r="AP112" i="10"/>
  <c r="AN112" i="10"/>
  <c r="AM112" i="10"/>
  <c r="AL112" i="10"/>
  <c r="AK112" i="10"/>
  <c r="AJ112" i="10"/>
  <c r="AG112" i="10"/>
  <c r="AF112" i="10"/>
  <c r="AE112" i="10"/>
  <c r="AD112" i="10"/>
  <c r="AC112" i="10"/>
  <c r="AA112" i="10"/>
  <c r="Z112" i="10"/>
  <c r="Y112" i="10"/>
  <c r="X112" i="10"/>
  <c r="W112" i="10"/>
  <c r="T112" i="10"/>
  <c r="S112" i="10"/>
  <c r="R112" i="10"/>
  <c r="Q112" i="10"/>
  <c r="P112" i="10"/>
  <c r="N112" i="10"/>
  <c r="M112" i="10"/>
  <c r="L112" i="10"/>
  <c r="K112" i="10"/>
  <c r="J112" i="10"/>
  <c r="CO104" i="10"/>
  <c r="BE104" i="10"/>
  <c r="CZ102" i="10"/>
  <c r="CY102" i="10"/>
  <c r="CW102" i="10"/>
  <c r="CV102" i="10"/>
  <c r="CT102" i="10"/>
  <c r="CS102" i="10"/>
  <c r="CQ102" i="10"/>
  <c r="CP102" i="10"/>
  <c r="CD102" i="10"/>
  <c r="CC102" i="10"/>
  <c r="CA102" i="10"/>
  <c r="BZ102" i="10"/>
  <c r="BX102" i="10"/>
  <c r="BW102" i="10"/>
  <c r="BU102" i="10"/>
  <c r="BT102" i="10"/>
  <c r="BP102" i="10"/>
  <c r="BO102" i="10"/>
  <c r="BM102" i="10"/>
  <c r="BL102" i="10"/>
  <c r="BJ102" i="10"/>
  <c r="BI102" i="10"/>
  <c r="BG102" i="10"/>
  <c r="BF102" i="10"/>
  <c r="AT102" i="10"/>
  <c r="AS102" i="10"/>
  <c r="AQ102" i="10"/>
  <c r="AP102" i="10"/>
  <c r="AN102" i="10"/>
  <c r="AM102" i="10"/>
  <c r="AK102" i="10"/>
  <c r="AJ102" i="10"/>
  <c r="AG102" i="10"/>
  <c r="AF102" i="10"/>
  <c r="AD102" i="10"/>
  <c r="AC102" i="10"/>
  <c r="AA102" i="10"/>
  <c r="Z102" i="10"/>
  <c r="X102" i="10"/>
  <c r="W102" i="10"/>
  <c r="T102" i="10"/>
  <c r="S102" i="10"/>
  <c r="Q102" i="10"/>
  <c r="P102" i="10"/>
  <c r="N102" i="10"/>
  <c r="M102" i="10"/>
  <c r="K102" i="10"/>
  <c r="J102" i="10"/>
  <c r="CO94" i="10"/>
  <c r="BE94" i="10"/>
  <c r="CO84" i="10"/>
  <c r="CO134" i="10" s="1"/>
  <c r="BE84" i="10"/>
  <c r="BE134" i="10" s="1"/>
  <c r="CO75" i="10"/>
  <c r="CO125" i="10" s="1"/>
  <c r="BE75" i="10"/>
  <c r="BE125" i="10" s="1"/>
  <c r="CR70" i="10"/>
  <c r="CQ70" i="10"/>
  <c r="CO65" i="10"/>
  <c r="BE65" i="10"/>
  <c r="CZ63" i="10"/>
  <c r="CY63" i="10"/>
  <c r="CX63" i="10"/>
  <c r="CW63" i="10"/>
  <c r="CV63" i="10"/>
  <c r="CT63" i="10"/>
  <c r="CS63" i="10"/>
  <c r="CR63" i="10"/>
  <c r="CQ63" i="10"/>
  <c r="CP63" i="10"/>
  <c r="CD63" i="10"/>
  <c r="CC63" i="10"/>
  <c r="CB63" i="10"/>
  <c r="CA63" i="10"/>
  <c r="BZ63" i="10"/>
  <c r="BX63" i="10"/>
  <c r="BW63" i="10"/>
  <c r="BV63" i="10"/>
  <c r="BU63" i="10"/>
  <c r="BT63" i="10"/>
  <c r="BP63" i="10"/>
  <c r="BO63" i="10"/>
  <c r="BN63" i="10"/>
  <c r="BM63" i="10"/>
  <c r="BL63" i="10"/>
  <c r="BJ63" i="10"/>
  <c r="BI63" i="10"/>
  <c r="BH63" i="10"/>
  <c r="BG63" i="10"/>
  <c r="BF63" i="10"/>
  <c r="AT63" i="10"/>
  <c r="AS63" i="10"/>
  <c r="AR63" i="10"/>
  <c r="AQ63" i="10"/>
  <c r="AP63" i="10"/>
  <c r="AN63" i="10"/>
  <c r="AM63" i="10"/>
  <c r="AL63" i="10"/>
  <c r="AK63" i="10"/>
  <c r="AJ63" i="10"/>
  <c r="AG63" i="10"/>
  <c r="AF63" i="10"/>
  <c r="AE63" i="10"/>
  <c r="AD63" i="10"/>
  <c r="AC63" i="10"/>
  <c r="AA63" i="10"/>
  <c r="Z63" i="10"/>
  <c r="Y63" i="10"/>
  <c r="X63" i="10"/>
  <c r="W63" i="10"/>
  <c r="T63" i="10"/>
  <c r="S63" i="10"/>
  <c r="R63" i="10"/>
  <c r="Q63" i="10"/>
  <c r="P63" i="10"/>
  <c r="N63" i="10"/>
  <c r="M63" i="10"/>
  <c r="L63" i="10"/>
  <c r="K63" i="10"/>
  <c r="J63" i="10"/>
  <c r="CO55" i="10"/>
  <c r="BE55" i="10"/>
  <c r="CZ53" i="10"/>
  <c r="CY53" i="10"/>
  <c r="CW53" i="10"/>
  <c r="CV53" i="10"/>
  <c r="CT53" i="10"/>
  <c r="CS53" i="10"/>
  <c r="CQ53" i="10"/>
  <c r="CP53" i="10"/>
  <c r="CD53" i="10"/>
  <c r="CC53" i="10"/>
  <c r="CA53" i="10"/>
  <c r="BZ53" i="10"/>
  <c r="BX53" i="10"/>
  <c r="BW53" i="10"/>
  <c r="BU53" i="10"/>
  <c r="BT53" i="10"/>
  <c r="BP53" i="10"/>
  <c r="BO53" i="10"/>
  <c r="BM53" i="10"/>
  <c r="BL53" i="10"/>
  <c r="BJ53" i="10"/>
  <c r="BI53" i="10"/>
  <c r="BG53" i="10"/>
  <c r="BF53" i="10"/>
  <c r="AT53" i="10"/>
  <c r="AS53" i="10"/>
  <c r="AQ53" i="10"/>
  <c r="AP53" i="10"/>
  <c r="AN53" i="10"/>
  <c r="AM53" i="10"/>
  <c r="AK53" i="10"/>
  <c r="AJ53" i="10"/>
  <c r="AG53" i="10"/>
  <c r="AF53" i="10"/>
  <c r="AD53" i="10"/>
  <c r="AC53" i="10"/>
  <c r="AA53" i="10"/>
  <c r="Z53" i="10"/>
  <c r="X53" i="10"/>
  <c r="W53" i="10"/>
  <c r="T53" i="10"/>
  <c r="S53" i="10"/>
  <c r="Q53" i="10"/>
  <c r="P53" i="10"/>
  <c r="N53" i="10"/>
  <c r="M53" i="10"/>
  <c r="K53" i="10"/>
  <c r="J53" i="10"/>
  <c r="CO45" i="10"/>
  <c r="BE45" i="10"/>
  <c r="CO35" i="10"/>
  <c r="BE35" i="10"/>
  <c r="M23" i="16"/>
  <c r="L23" i="16"/>
  <c r="K23" i="16"/>
  <c r="J23" i="16"/>
  <c r="I23" i="16"/>
  <c r="H23" i="16"/>
  <c r="G23" i="16"/>
  <c r="F23" i="16"/>
  <c r="E23" i="16"/>
  <c r="D23" i="16"/>
  <c r="C23" i="16"/>
  <c r="B23" i="16"/>
  <c r="K18" i="16"/>
  <c r="J18" i="16"/>
  <c r="I18" i="16"/>
  <c r="H18" i="16"/>
  <c r="B18" i="16" a="1"/>
  <c r="G18" i="16" s="1"/>
  <c r="V10" i="16"/>
  <c r="F10" i="16"/>
  <c r="M65" i="17"/>
  <c r="L65" i="17"/>
  <c r="K65" i="17"/>
  <c r="J65" i="17"/>
  <c r="I65" i="17"/>
  <c r="H65" i="17"/>
  <c r="G65" i="17"/>
  <c r="F65" i="17"/>
  <c r="E65" i="17"/>
  <c r="D65" i="17"/>
  <c r="C65" i="17"/>
  <c r="B65" i="17"/>
  <c r="A65" i="17"/>
  <c r="A64" i="17"/>
  <c r="A63" i="17"/>
  <c r="A62" i="17"/>
  <c r="A61" i="17"/>
  <c r="A60" i="17"/>
  <c r="A59" i="17"/>
  <c r="A58" i="17"/>
  <c r="A57" i="17"/>
  <c r="A56" i="17"/>
  <c r="K55" i="17"/>
  <c r="H55" i="17"/>
  <c r="G55" i="17"/>
  <c r="C55" i="17"/>
  <c r="M51" i="17"/>
  <c r="L51" i="17"/>
  <c r="K51" i="17"/>
  <c r="J51" i="17"/>
  <c r="I51" i="17"/>
  <c r="H51" i="17"/>
  <c r="G51" i="17"/>
  <c r="F51" i="17"/>
  <c r="E51" i="17"/>
  <c r="D51" i="17"/>
  <c r="C51" i="17"/>
  <c r="B51" i="17"/>
  <c r="A51" i="17"/>
  <c r="A50" i="17"/>
  <c r="A49" i="17"/>
  <c r="A48" i="17"/>
  <c r="A47" i="17"/>
  <c r="A46" i="17"/>
  <c r="A45" i="17"/>
  <c r="A44" i="17"/>
  <c r="A43" i="17"/>
  <c r="A42" i="17"/>
  <c r="I41" i="17"/>
  <c r="M37" i="17"/>
  <c r="L37" i="17"/>
  <c r="K37" i="17"/>
  <c r="J37" i="17"/>
  <c r="I37" i="17"/>
  <c r="H37" i="17"/>
  <c r="G37" i="17"/>
  <c r="F37" i="17"/>
  <c r="E37" i="17"/>
  <c r="D37" i="17"/>
  <c r="C37" i="17"/>
  <c r="B37" i="17"/>
  <c r="A37" i="17"/>
  <c r="A36" i="17"/>
  <c r="A35" i="17"/>
  <c r="A34" i="17"/>
  <c r="A33" i="17"/>
  <c r="A32" i="17"/>
  <c r="A31" i="17"/>
  <c r="A30" i="17"/>
  <c r="A29" i="17"/>
  <c r="A28" i="17"/>
  <c r="AK15" i="17"/>
  <c r="M55" i="17" s="1"/>
  <c r="AJ15" i="17"/>
  <c r="L55" i="17" s="1"/>
  <c r="AI15" i="17"/>
  <c r="AH15" i="17"/>
  <c r="J55" i="17" s="1"/>
  <c r="AG15" i="17"/>
  <c r="I55" i="17" s="1"/>
  <c r="AF15" i="17"/>
  <c r="AE15" i="17"/>
  <c r="AD15" i="17"/>
  <c r="F55" i="17" s="1"/>
  <c r="AC15" i="17"/>
  <c r="E55" i="17" s="1"/>
  <c r="AB15" i="17"/>
  <c r="D55" i="17" s="1"/>
  <c r="AA15" i="17"/>
  <c r="Z15" i="17"/>
  <c r="B55" i="17" s="1"/>
  <c r="V15" i="17"/>
  <c r="J41" i="17" s="1"/>
  <c r="U15" i="17"/>
  <c r="T15" i="17"/>
  <c r="H41" i="17" s="1"/>
  <c r="P15" i="17"/>
  <c r="D41" i="17" s="1"/>
  <c r="O15" i="17"/>
  <c r="C41" i="17" s="1"/>
  <c r="N15" i="17" a="1"/>
  <c r="Y15" i="17" s="1"/>
  <c r="M41" i="17" s="1"/>
  <c r="E12" i="17"/>
  <c r="E11" i="17"/>
  <c r="E10" i="17"/>
  <c r="E9" i="17"/>
  <c r="E8" i="17"/>
  <c r="E7" i="17"/>
  <c r="E6" i="17"/>
  <c r="E5" i="17"/>
  <c r="E4" i="17"/>
  <c r="E3" i="17"/>
  <c r="BC17" i="10" l="1"/>
  <c r="BC18" i="10"/>
  <c r="P17" i="5"/>
  <c r="D17" i="15" s="1"/>
  <c r="C17" i="21" s="1"/>
  <c r="H17" i="20"/>
  <c r="P18" i="5"/>
  <c r="D18" i="15" s="1"/>
  <c r="C18" i="21" s="1"/>
  <c r="H18" i="20"/>
  <c r="G18" i="12"/>
  <c r="R18" i="12" s="1"/>
  <c r="P19" i="5"/>
  <c r="F17" i="20"/>
  <c r="G17" i="12"/>
  <c r="R17" i="12" s="1"/>
  <c r="F18" i="20"/>
  <c r="Q18" i="12"/>
  <c r="P18" i="12"/>
  <c r="P18" i="20"/>
  <c r="O17" i="12"/>
  <c r="O17" i="20"/>
  <c r="I17" i="12"/>
  <c r="H17" i="12"/>
  <c r="I6" i="12"/>
  <c r="J8" i="12"/>
  <c r="J8" i="20"/>
  <c r="I7" i="12"/>
  <c r="I7" i="20"/>
  <c r="H6" i="12"/>
  <c r="H6" i="20"/>
  <c r="I8" i="12"/>
  <c r="I8" i="20"/>
  <c r="H7" i="12"/>
  <c r="H7" i="20"/>
  <c r="J7" i="12"/>
  <c r="H8" i="12"/>
  <c r="H8" i="20"/>
  <c r="G7" i="12"/>
  <c r="R7" i="12" s="1"/>
  <c r="Q6" i="12"/>
  <c r="Q6" i="20"/>
  <c r="Q7" i="12"/>
  <c r="Q7" i="20"/>
  <c r="P6" i="12"/>
  <c r="P6" i="20"/>
  <c r="Q8" i="12"/>
  <c r="Q8" i="20"/>
  <c r="P7" i="12"/>
  <c r="P7" i="20"/>
  <c r="K8" i="12"/>
  <c r="P8" i="12"/>
  <c r="P8" i="20"/>
  <c r="G8" i="12"/>
  <c r="O7" i="12"/>
  <c r="G6" i="20"/>
  <c r="N7" i="12"/>
  <c r="F8" i="20"/>
  <c r="F7" i="20"/>
  <c r="F6" i="20"/>
  <c r="H18" i="12"/>
  <c r="P8" i="5"/>
  <c r="D8" i="15" s="1"/>
  <c r="C8" i="21" s="1"/>
  <c r="P7" i="5"/>
  <c r="D7" i="15" s="1"/>
  <c r="C7" i="21" s="1"/>
  <c r="P6" i="5"/>
  <c r="D6" i="15" s="1"/>
  <c r="C6" i="21" s="1"/>
  <c r="R18" i="7"/>
  <c r="R17" i="7"/>
  <c r="N37" i="17"/>
  <c r="R9" i="7"/>
  <c r="R7" i="7"/>
  <c r="R6" i="7"/>
  <c r="R8" i="7"/>
  <c r="BG69" i="10"/>
  <c r="AX26" i="10"/>
  <c r="AY26" i="10" s="1"/>
  <c r="BL118" i="10"/>
  <c r="CW70" i="10"/>
  <c r="AD68" i="10"/>
  <c r="AJ68" i="10"/>
  <c r="AE68" i="10"/>
  <c r="R68" i="10"/>
  <c r="L68" i="10"/>
  <c r="BC21" i="10"/>
  <c r="I22" i="10"/>
  <c r="G22" i="10" s="1"/>
  <c r="D31" i="10"/>
  <c r="B31" i="10"/>
  <c r="C31" i="10" s="1"/>
  <c r="CM17" i="10"/>
  <c r="BC19" i="10"/>
  <c r="B60" i="10"/>
  <c r="Z119" i="10"/>
  <c r="B99" i="10"/>
  <c r="J119" i="10"/>
  <c r="AG71" i="10"/>
  <c r="AE120" i="10"/>
  <c r="AF71" i="10"/>
  <c r="J71" i="10"/>
  <c r="CV70" i="10"/>
  <c r="CX70" i="10"/>
  <c r="BE39" i="10"/>
  <c r="AW28" i="10"/>
  <c r="BE49" i="10"/>
  <c r="BL66" i="10"/>
  <c r="BG66" i="10"/>
  <c r="T69" i="10"/>
  <c r="AR70" i="10"/>
  <c r="AN70" i="10"/>
  <c r="AJ70" i="10"/>
  <c r="J70" i="10"/>
  <c r="M70" i="10"/>
  <c r="BT66" i="10"/>
  <c r="BZ68" i="10"/>
  <c r="BF68" i="10"/>
  <c r="AC70" i="10"/>
  <c r="BH66" i="10"/>
  <c r="BM66" i="10"/>
  <c r="AK119" i="10"/>
  <c r="BQ66" i="10"/>
  <c r="AZ30" i="10"/>
  <c r="U70" i="10"/>
  <c r="AM71" i="10"/>
  <c r="AL71" i="10"/>
  <c r="BZ66" i="10"/>
  <c r="AB70" i="10"/>
  <c r="AP71" i="10"/>
  <c r="AO69" i="10"/>
  <c r="B80" i="10"/>
  <c r="AX30" i="10"/>
  <c r="AY30" i="10" s="1"/>
  <c r="B50" i="10"/>
  <c r="AO70" i="10"/>
  <c r="P70" i="10"/>
  <c r="AR68" i="10"/>
  <c r="S68" i="10"/>
  <c r="AS70" i="10"/>
  <c r="CG26" i="10"/>
  <c r="CH26" i="10"/>
  <c r="CI26" i="10" s="1"/>
  <c r="CJ26" i="10"/>
  <c r="CA66" i="10"/>
  <c r="AF69" i="10"/>
  <c r="CQ71" i="10"/>
  <c r="CM21" i="10"/>
  <c r="CO17" i="10"/>
  <c r="AZ25" i="10"/>
  <c r="CR71" i="10"/>
  <c r="O120" i="10"/>
  <c r="Z120" i="10"/>
  <c r="B38" i="10"/>
  <c r="AX25" i="10"/>
  <c r="AY25" i="10" s="1"/>
  <c r="D28" i="10"/>
  <c r="B28" i="10"/>
  <c r="C28" i="10" s="1"/>
  <c r="V19" i="10"/>
  <c r="I19" i="10"/>
  <c r="G19" i="10" s="1"/>
  <c r="AP67" i="10"/>
  <c r="AT67" i="10"/>
  <c r="AC116" i="10"/>
  <c r="AQ67" i="10"/>
  <c r="AL67" i="10"/>
  <c r="AK67" i="10"/>
  <c r="AC67" i="10"/>
  <c r="CO68" i="10"/>
  <c r="CO117" i="10"/>
  <c r="CO48" i="10"/>
  <c r="BZ71" i="10"/>
  <c r="BO71" i="10"/>
  <c r="BZ120" i="10"/>
  <c r="BM120" i="10"/>
  <c r="CA71" i="10"/>
  <c r="BP71" i="10"/>
  <c r="B46" i="10"/>
  <c r="B85" i="10"/>
  <c r="CG27" i="10"/>
  <c r="C78" i="10"/>
  <c r="BE95" i="10"/>
  <c r="BE46" i="10"/>
  <c r="CM16" i="10"/>
  <c r="BJ71" i="10"/>
  <c r="O67" i="10"/>
  <c r="P67" i="10"/>
  <c r="AZ27" i="10"/>
  <c r="AX27" i="10"/>
  <c r="AY27" i="10" s="1"/>
  <c r="BE18" i="10"/>
  <c r="I20" i="10"/>
  <c r="G20" i="10" s="1"/>
  <c r="D29" i="10"/>
  <c r="AA67" i="10"/>
  <c r="D26" i="10"/>
  <c r="B26" i="10"/>
  <c r="C26" i="10" s="1"/>
  <c r="CO20" i="10"/>
  <c r="CJ29" i="10"/>
  <c r="CH29" i="10"/>
  <c r="CI29" i="10" s="1"/>
  <c r="AX31" i="10"/>
  <c r="AY31" i="10" s="1"/>
  <c r="BE22" i="10"/>
  <c r="L67" i="10"/>
  <c r="CO69" i="10"/>
  <c r="CO79" i="10"/>
  <c r="CO59" i="10"/>
  <c r="CJ28" i="10"/>
  <c r="CX67" i="10"/>
  <c r="DA67" i="10"/>
  <c r="CZ67" i="10"/>
  <c r="CO18" i="10"/>
  <c r="CJ27" i="10"/>
  <c r="C76" i="10"/>
  <c r="C79" i="10"/>
  <c r="CO49" i="10"/>
  <c r="BE17" i="10"/>
  <c r="CH28" i="10"/>
  <c r="CI28" i="10" s="1"/>
  <c r="AX28" i="10"/>
  <c r="AY28" i="10" s="1"/>
  <c r="BE19" i="10"/>
  <c r="BC22" i="10"/>
  <c r="CO80" i="10"/>
  <c r="CO50" i="10"/>
  <c r="CO60" i="10"/>
  <c r="AT71" i="10"/>
  <c r="T71" i="10"/>
  <c r="AS120" i="10"/>
  <c r="S71" i="10"/>
  <c r="AS71" i="10"/>
  <c r="Y71" i="10"/>
  <c r="N71" i="10"/>
  <c r="AU71" i="10"/>
  <c r="L71" i="10"/>
  <c r="AE71" i="10"/>
  <c r="AD71" i="10"/>
  <c r="Z71" i="10"/>
  <c r="U71" i="10"/>
  <c r="K71" i="10"/>
  <c r="CO39" i="10"/>
  <c r="CM20" i="10"/>
  <c r="BE42" i="10"/>
  <c r="BE52" i="10"/>
  <c r="CE117" i="10"/>
  <c r="BY68" i="10"/>
  <c r="BT68" i="10"/>
  <c r="BM119" i="10"/>
  <c r="CB70" i="10"/>
  <c r="BY70" i="10"/>
  <c r="BW70" i="10"/>
  <c r="BL70" i="10"/>
  <c r="CA70" i="10"/>
  <c r="BJ70" i="10"/>
  <c r="CU66" i="10"/>
  <c r="CT66" i="10"/>
  <c r="CY66" i="10"/>
  <c r="CP66" i="10"/>
  <c r="CW115" i="10"/>
  <c r="BH70" i="10"/>
  <c r="O72" i="10"/>
  <c r="BZ115" i="10"/>
  <c r="BH115" i="10"/>
  <c r="CB66" i="10"/>
  <c r="AP68" i="10"/>
  <c r="AN68" i="10"/>
  <c r="M68" i="10"/>
  <c r="Z117" i="10"/>
  <c r="S117" i="10"/>
  <c r="AH70" i="10"/>
  <c r="AC119" i="10"/>
  <c r="AE70" i="10"/>
  <c r="Y70" i="10"/>
  <c r="T70" i="10"/>
  <c r="B40" i="10"/>
  <c r="Q70" i="10"/>
  <c r="CV66" i="10"/>
  <c r="U68" i="10"/>
  <c r="L70" i="10"/>
  <c r="BV70" i="10"/>
  <c r="AS117" i="10"/>
  <c r="BC16" i="10"/>
  <c r="CH31" i="10"/>
  <c r="CI31" i="10" s="1"/>
  <c r="CO22" i="10"/>
  <c r="V22" i="10"/>
  <c r="C81" i="10"/>
  <c r="V21" i="10"/>
  <c r="CV68" i="10"/>
  <c r="CT68" i="10"/>
  <c r="CS68" i="10"/>
  <c r="CZ68" i="10"/>
  <c r="CQ68" i="10"/>
  <c r="CY68" i="10"/>
  <c r="CW68" i="10"/>
  <c r="CP68" i="10"/>
  <c r="CO121" i="10"/>
  <c r="CO91" i="10"/>
  <c r="CO62" i="10"/>
  <c r="CO111" i="10"/>
  <c r="CO42" i="10"/>
  <c r="CO72" i="10"/>
  <c r="CO82" i="10"/>
  <c r="CG31" i="10"/>
  <c r="CO101" i="10"/>
  <c r="D27" i="10"/>
  <c r="V18" i="10"/>
  <c r="B27" i="10"/>
  <c r="C27" i="10" s="1"/>
  <c r="I18" i="10"/>
  <c r="G18" i="10" s="1"/>
  <c r="BE117" i="10"/>
  <c r="BE107" i="10"/>
  <c r="BE97" i="10"/>
  <c r="BE87" i="10"/>
  <c r="BE58" i="10"/>
  <c r="BE78" i="10"/>
  <c r="BE38" i="10"/>
  <c r="AW27" i="10"/>
  <c r="BY121" i="10"/>
  <c r="BL121" i="10"/>
  <c r="CC121" i="10"/>
  <c r="BO121" i="10"/>
  <c r="CB121" i="10"/>
  <c r="BN121" i="10"/>
  <c r="BQ121" i="10"/>
  <c r="BP121" i="10"/>
  <c r="BZ121" i="10"/>
  <c r="BI121" i="10"/>
  <c r="BT121" i="10"/>
  <c r="CA121" i="10"/>
  <c r="BX121" i="10"/>
  <c r="BH121" i="10"/>
  <c r="BK121" i="10"/>
  <c r="BJ121" i="10"/>
  <c r="BG121" i="10"/>
  <c r="CD121" i="10"/>
  <c r="BX72" i="10"/>
  <c r="BK72" i="10"/>
  <c r="BW121" i="10"/>
  <c r="BW72" i="10"/>
  <c r="BJ72" i="10"/>
  <c r="BF121" i="10"/>
  <c r="CB72" i="10"/>
  <c r="BM72" i="10"/>
  <c r="CA72" i="10"/>
  <c r="BL72" i="10"/>
  <c r="CE121" i="10"/>
  <c r="BM121" i="10"/>
  <c r="BQ72" i="10"/>
  <c r="BU121" i="10"/>
  <c r="BZ72" i="10"/>
  <c r="BF72" i="10"/>
  <c r="BY72" i="10"/>
  <c r="BN72" i="10"/>
  <c r="BV121" i="10"/>
  <c r="BP72" i="10"/>
  <c r="BO72" i="10"/>
  <c r="BI72" i="10"/>
  <c r="BH72" i="10"/>
  <c r="CE72" i="10"/>
  <c r="CC72" i="10"/>
  <c r="BV72" i="10"/>
  <c r="BT72" i="10"/>
  <c r="CD72" i="10"/>
  <c r="BU72" i="10"/>
  <c r="BG72" i="10"/>
  <c r="BE68" i="10"/>
  <c r="CO52" i="10"/>
  <c r="AR121" i="10"/>
  <c r="AF121" i="10"/>
  <c r="T121" i="10"/>
  <c r="AT121" i="10"/>
  <c r="AG121" i="10"/>
  <c r="S121" i="10"/>
  <c r="AS121" i="10"/>
  <c r="AE121" i="10"/>
  <c r="R121" i="10"/>
  <c r="AQ121" i="10"/>
  <c r="AB121" i="10"/>
  <c r="M121" i="10"/>
  <c r="AP121" i="10"/>
  <c r="AA121" i="10"/>
  <c r="L121" i="10"/>
  <c r="B111" i="10"/>
  <c r="B101" i="10"/>
  <c r="AL121" i="10"/>
  <c r="W121" i="10"/>
  <c r="AN121" i="10"/>
  <c r="U121" i="10"/>
  <c r="AM121" i="10"/>
  <c r="Q121" i="10"/>
  <c r="AU121" i="10"/>
  <c r="P121" i="10"/>
  <c r="AC121" i="10"/>
  <c r="Y121" i="10"/>
  <c r="X121" i="10"/>
  <c r="O121" i="10"/>
  <c r="AD121" i="10"/>
  <c r="AQ72" i="10"/>
  <c r="AE72" i="10"/>
  <c r="S72" i="10"/>
  <c r="Z121" i="10"/>
  <c r="AP72" i="10"/>
  <c r="AD72" i="10"/>
  <c r="R72" i="10"/>
  <c r="B121" i="10"/>
  <c r="AK121" i="10"/>
  <c r="AO72" i="10"/>
  <c r="AA72" i="10"/>
  <c r="M72" i="10"/>
  <c r="AH121" i="10"/>
  <c r="AN72" i="10"/>
  <c r="Z72" i="10"/>
  <c r="L72" i="10"/>
  <c r="B91" i="10"/>
  <c r="AU72" i="10"/>
  <c r="AG72" i="10"/>
  <c r="Q72" i="10"/>
  <c r="AF72" i="10"/>
  <c r="K72" i="10"/>
  <c r="AO121" i="10"/>
  <c r="AC72" i="10"/>
  <c r="J72" i="10"/>
  <c r="B62" i="10"/>
  <c r="K121" i="10"/>
  <c r="AR72" i="10"/>
  <c r="W72" i="10"/>
  <c r="AK72" i="10"/>
  <c r="T72" i="10"/>
  <c r="AH72" i="10"/>
  <c r="B52" i="10"/>
  <c r="N121" i="10"/>
  <c r="J121" i="10"/>
  <c r="AJ121" i="10"/>
  <c r="B82" i="10"/>
  <c r="AB72" i="10"/>
  <c r="Y72" i="10"/>
  <c r="X72" i="10"/>
  <c r="U72" i="10"/>
  <c r="AT72" i="10"/>
  <c r="P72" i="10"/>
  <c r="AM72" i="10"/>
  <c r="N72" i="10"/>
  <c r="AL72" i="10"/>
  <c r="B72" i="10"/>
  <c r="B42" i="10"/>
  <c r="AS72" i="10"/>
  <c r="AH69" i="10"/>
  <c r="BE99" i="10"/>
  <c r="BE119" i="10"/>
  <c r="BE80" i="10"/>
  <c r="BE60" i="10"/>
  <c r="BE89" i="10"/>
  <c r="BE70" i="10"/>
  <c r="BE109" i="10"/>
  <c r="BE40" i="10"/>
  <c r="BE20" i="10"/>
  <c r="AZ29" i="10"/>
  <c r="AX29" i="10"/>
  <c r="AY29" i="10" s="1"/>
  <c r="I17" i="10"/>
  <c r="G17" i="10" s="1"/>
  <c r="V17" i="10"/>
  <c r="CE118" i="10"/>
  <c r="BF118" i="10"/>
  <c r="CD118" i="10"/>
  <c r="BQ118" i="10"/>
  <c r="BP118" i="10"/>
  <c r="BO118" i="10"/>
  <c r="BZ118" i="10"/>
  <c r="BK118" i="10"/>
  <c r="BW118" i="10"/>
  <c r="BV118" i="10"/>
  <c r="CC118" i="10"/>
  <c r="BH118" i="10"/>
  <c r="CB118" i="10"/>
  <c r="BG118" i="10"/>
  <c r="BM118" i="10"/>
  <c r="CA118" i="10"/>
  <c r="BT118" i="10"/>
  <c r="CD69" i="10"/>
  <c r="BQ69" i="10"/>
  <c r="BN118" i="10"/>
  <c r="CC69" i="10"/>
  <c r="BP69" i="10"/>
  <c r="CB69" i="10"/>
  <c r="BM69" i="10"/>
  <c r="CA69" i="10"/>
  <c r="BL69" i="10"/>
  <c r="BX118" i="10"/>
  <c r="BJ118" i="10"/>
  <c r="BT69" i="10"/>
  <c r="BX69" i="10"/>
  <c r="BF69" i="10"/>
  <c r="BW69" i="10"/>
  <c r="BO69" i="10"/>
  <c r="BY118" i="10"/>
  <c r="BJ69" i="10"/>
  <c r="BI118" i="10"/>
  <c r="BN69" i="10"/>
  <c r="BK69" i="10"/>
  <c r="BI69" i="10"/>
  <c r="BH69" i="10"/>
  <c r="CE69" i="10"/>
  <c r="BY69" i="10"/>
  <c r="BV69" i="10"/>
  <c r="BE120" i="10"/>
  <c r="BE110" i="10"/>
  <c r="BE100" i="10"/>
  <c r="BE81" i="10"/>
  <c r="BE51" i="10"/>
  <c r="BE41" i="10"/>
  <c r="BE71" i="10"/>
  <c r="AW30" i="10"/>
  <c r="CY118" i="10"/>
  <c r="CX118" i="10"/>
  <c r="CV118" i="10"/>
  <c r="CW118" i="10"/>
  <c r="CU118" i="10"/>
  <c r="CS118" i="10"/>
  <c r="CQ118" i="10"/>
  <c r="CP118" i="10"/>
  <c r="CX69" i="10"/>
  <c r="CW69" i="10"/>
  <c r="DA118" i="10"/>
  <c r="CR118" i="10"/>
  <c r="CZ69" i="10"/>
  <c r="CY69" i="10"/>
  <c r="CP69" i="10"/>
  <c r="DA69" i="10"/>
  <c r="CV69" i="10"/>
  <c r="CR69" i="10"/>
  <c r="CT69" i="10"/>
  <c r="CU69" i="10"/>
  <c r="CS69" i="10"/>
  <c r="CZ118" i="10"/>
  <c r="CT118" i="10"/>
  <c r="BE132" i="10"/>
  <c r="BE141" i="10" s="1"/>
  <c r="BE151" i="10" s="1"/>
  <c r="CO132" i="10"/>
  <c r="CO141" i="10" s="1"/>
  <c r="CO151" i="10" s="1"/>
  <c r="BE50" i="10"/>
  <c r="BE61" i="10"/>
  <c r="BU69" i="10"/>
  <c r="CP121" i="10"/>
  <c r="B115" i="10"/>
  <c r="B105" i="10"/>
  <c r="B95" i="10"/>
  <c r="B66" i="10"/>
  <c r="B36" i="10"/>
  <c r="B56" i="10"/>
  <c r="B76" i="10"/>
  <c r="I21" i="10"/>
  <c r="G21" i="10" s="1"/>
  <c r="B30" i="10"/>
  <c r="C30" i="10" s="1"/>
  <c r="CO120" i="10"/>
  <c r="CO110" i="10"/>
  <c r="CO90" i="10"/>
  <c r="CO71" i="10"/>
  <c r="CO100" i="10"/>
  <c r="CO81" i="10"/>
  <c r="CO61" i="10"/>
  <c r="CO41" i="10"/>
  <c r="CG30" i="10"/>
  <c r="BZ69" i="10"/>
  <c r="CS72" i="10"/>
  <c r="AL118" i="10"/>
  <c r="Z118" i="10"/>
  <c r="N118" i="10"/>
  <c r="AK118" i="10"/>
  <c r="Y118" i="10"/>
  <c r="M118" i="10"/>
  <c r="AT118" i="10"/>
  <c r="AF118" i="10"/>
  <c r="R118" i="10"/>
  <c r="AS118" i="10"/>
  <c r="AE118" i="10"/>
  <c r="Q118" i="10"/>
  <c r="AO118" i="10"/>
  <c r="AA118" i="10"/>
  <c r="K118" i="10"/>
  <c r="AU118" i="10"/>
  <c r="AB118" i="10"/>
  <c r="AR118" i="10"/>
  <c r="X118" i="10"/>
  <c r="AC118" i="10"/>
  <c r="W118" i="10"/>
  <c r="L118" i="10"/>
  <c r="AQ118" i="10"/>
  <c r="P118" i="10"/>
  <c r="AP118" i="10"/>
  <c r="O118" i="10"/>
  <c r="AN118" i="10"/>
  <c r="J118" i="10"/>
  <c r="U118" i="10"/>
  <c r="B98" i="10"/>
  <c r="AK69" i="10"/>
  <c r="Y69" i="10"/>
  <c r="M69" i="10"/>
  <c r="T118" i="10"/>
  <c r="AJ69" i="10"/>
  <c r="X69" i="10"/>
  <c r="L69" i="10"/>
  <c r="AH118" i="10"/>
  <c r="AG118" i="10"/>
  <c r="AQ69" i="10"/>
  <c r="AC69" i="10"/>
  <c r="O69" i="10"/>
  <c r="AD118" i="10"/>
  <c r="AP69" i="10"/>
  <c r="AB69" i="10"/>
  <c r="N69" i="10"/>
  <c r="AU69" i="10"/>
  <c r="AG69" i="10"/>
  <c r="S69" i="10"/>
  <c r="B59" i="10"/>
  <c r="B49" i="10"/>
  <c r="AM118" i="10"/>
  <c r="AD69" i="10"/>
  <c r="B69" i="10"/>
  <c r="AJ118" i="10"/>
  <c r="AT69" i="10"/>
  <c r="AA69" i="10"/>
  <c r="AN69" i="10"/>
  <c r="U69" i="10"/>
  <c r="Q69" i="10"/>
  <c r="AE69" i="10"/>
  <c r="S118" i="10"/>
  <c r="B118" i="10"/>
  <c r="Z69" i="10"/>
  <c r="B79" i="10"/>
  <c r="W69" i="10"/>
  <c r="AS69" i="10"/>
  <c r="R69" i="10"/>
  <c r="AR69" i="10"/>
  <c r="P69" i="10"/>
  <c r="B108" i="10"/>
  <c r="B88" i="10"/>
  <c r="AM69" i="10"/>
  <c r="J69" i="10"/>
  <c r="AL69" i="10"/>
  <c r="B39" i="10"/>
  <c r="CS121" i="10"/>
  <c r="CX121" i="10"/>
  <c r="CW121" i="10"/>
  <c r="CY121" i="10"/>
  <c r="CU121" i="10"/>
  <c r="CT121" i="10"/>
  <c r="CQ121" i="10"/>
  <c r="DA121" i="10"/>
  <c r="CZ121" i="10"/>
  <c r="CR72" i="10"/>
  <c r="CQ72" i="10"/>
  <c r="CV121" i="10"/>
  <c r="CX72" i="10"/>
  <c r="CW72" i="10"/>
  <c r="DA72" i="10"/>
  <c r="CZ72" i="10"/>
  <c r="CT72" i="10"/>
  <c r="CV72" i="10"/>
  <c r="CY72" i="10"/>
  <c r="CU72" i="10"/>
  <c r="CP72" i="10"/>
  <c r="CO128" i="10"/>
  <c r="CO137" i="10" s="1"/>
  <c r="CO147" i="10" s="1"/>
  <c r="BE128" i="10"/>
  <c r="BE137" i="10" s="1"/>
  <c r="BE147" i="10" s="1"/>
  <c r="C80" i="10"/>
  <c r="CJ30" i="10"/>
  <c r="CH30" i="10"/>
  <c r="CI30" i="10" s="1"/>
  <c r="CO115" i="10"/>
  <c r="CO105" i="10"/>
  <c r="CO95" i="10"/>
  <c r="CO76" i="10"/>
  <c r="CO36" i="10"/>
  <c r="CO130" i="10"/>
  <c r="CO139" i="10" s="1"/>
  <c r="CO149" i="10" s="1"/>
  <c r="BE130" i="10"/>
  <c r="BE139" i="10" s="1"/>
  <c r="BE149" i="10" s="1"/>
  <c r="BE36" i="10"/>
  <c r="AD67" i="10"/>
  <c r="P116" i="10"/>
  <c r="CJ25" i="10"/>
  <c r="CZ25" i="10" s="1"/>
  <c r="CO16" i="10"/>
  <c r="CO96" i="10"/>
  <c r="CO106" i="10"/>
  <c r="CO116" i="10"/>
  <c r="CO77" i="10"/>
  <c r="CO67" i="10"/>
  <c r="CO47" i="10"/>
  <c r="CO57" i="10"/>
  <c r="CC117" i="10"/>
  <c r="BP117" i="10"/>
  <c r="CB117" i="10"/>
  <c r="BO117" i="10"/>
  <c r="CA117" i="10"/>
  <c r="BL117" i="10"/>
  <c r="BZ117" i="10"/>
  <c r="BK117" i="10"/>
  <c r="BV117" i="10"/>
  <c r="BG117" i="10"/>
  <c r="CD117" i="10"/>
  <c r="BH117" i="10"/>
  <c r="BY117" i="10"/>
  <c r="BF117" i="10"/>
  <c r="BU117" i="10"/>
  <c r="BT117" i="10"/>
  <c r="BX117" i="10"/>
  <c r="BW117" i="10"/>
  <c r="BQ117" i="10"/>
  <c r="CB68" i="10"/>
  <c r="BO68" i="10"/>
  <c r="BN117" i="10"/>
  <c r="CA68" i="10"/>
  <c r="BN68" i="10"/>
  <c r="BJ117" i="10"/>
  <c r="BX68" i="10"/>
  <c r="BI68" i="10"/>
  <c r="BI117" i="10"/>
  <c r="BW68" i="10"/>
  <c r="BH68" i="10"/>
  <c r="CD68" i="10"/>
  <c r="BM68" i="10"/>
  <c r="CE68" i="10"/>
  <c r="BJ68" i="10"/>
  <c r="CC68" i="10"/>
  <c r="BG68" i="10"/>
  <c r="BU68" i="10"/>
  <c r="BQ68" i="10"/>
  <c r="CM19" i="10"/>
  <c r="B29" i="10"/>
  <c r="C29" i="10" s="1"/>
  <c r="V20" i="10"/>
  <c r="BE131" i="10"/>
  <c r="BE140" i="10" s="1"/>
  <c r="BE150" i="10" s="1"/>
  <c r="CO131" i="10"/>
  <c r="CO140" i="10" s="1"/>
  <c r="CO150" i="10" s="1"/>
  <c r="CQ120" i="10"/>
  <c r="DA120" i="10"/>
  <c r="CT120" i="10"/>
  <c r="CS120" i="10"/>
  <c r="CW120" i="10"/>
  <c r="CV120" i="10"/>
  <c r="CR120" i="10"/>
  <c r="CP120" i="10"/>
  <c r="CZ120" i="10"/>
  <c r="CP71" i="10"/>
  <c r="DA71" i="10"/>
  <c r="CX120" i="10"/>
  <c r="CT71" i="10"/>
  <c r="CS71" i="10"/>
  <c r="CX71" i="10"/>
  <c r="CY71" i="10"/>
  <c r="CY120" i="10"/>
  <c r="CU71" i="10"/>
  <c r="BE56" i="10"/>
  <c r="AJ67" i="10"/>
  <c r="AK68" i="10"/>
  <c r="BV68" i="10"/>
  <c r="BT71" i="10"/>
  <c r="CO85" i="10"/>
  <c r="BE105" i="10"/>
  <c r="BM117" i="10"/>
  <c r="B25" i="10"/>
  <c r="C25" i="10" s="1"/>
  <c r="V16" i="10"/>
  <c r="I16" i="10"/>
  <c r="CO127" i="10"/>
  <c r="CO136" i="10" s="1"/>
  <c r="CO146" i="10" s="1"/>
  <c r="BE127" i="10"/>
  <c r="BE136" i="10" s="1"/>
  <c r="BE146" i="10" s="1"/>
  <c r="CT116" i="10"/>
  <c r="CX116" i="10"/>
  <c r="CW116" i="10"/>
  <c r="CR116" i="10"/>
  <c r="CS116" i="10"/>
  <c r="CQ116" i="10"/>
  <c r="CV116" i="10"/>
  <c r="CU116" i="10"/>
  <c r="DA116" i="10"/>
  <c r="CT67" i="10"/>
  <c r="CS67" i="10"/>
  <c r="CY116" i="10"/>
  <c r="CP116" i="10"/>
  <c r="CP67" i="10"/>
  <c r="CV67" i="10"/>
  <c r="CR67" i="10"/>
  <c r="CQ67" i="10"/>
  <c r="CY67" i="10"/>
  <c r="CO56" i="10"/>
  <c r="M67" i="10"/>
  <c r="Q68" i="10"/>
  <c r="CC71" i="10"/>
  <c r="CO86" i="10"/>
  <c r="CU120" i="10"/>
  <c r="BE115" i="10"/>
  <c r="BE85" i="10"/>
  <c r="AW25" i="10"/>
  <c r="AS116" i="10"/>
  <c r="AG116" i="10"/>
  <c r="U116" i="10"/>
  <c r="B116" i="10"/>
  <c r="AT116" i="10"/>
  <c r="AF116" i="10"/>
  <c r="S116" i="10"/>
  <c r="AR116" i="10"/>
  <c r="AE116" i="10"/>
  <c r="R116" i="10"/>
  <c r="AN116" i="10"/>
  <c r="AA116" i="10"/>
  <c r="N116" i="10"/>
  <c r="AU116" i="10"/>
  <c r="AB116" i="10"/>
  <c r="K116" i="10"/>
  <c r="B106" i="10"/>
  <c r="AQ116" i="10"/>
  <c r="Z116" i="10"/>
  <c r="J116" i="10"/>
  <c r="AM116" i="10"/>
  <c r="T116" i="10"/>
  <c r="AL116" i="10"/>
  <c r="Q116" i="10"/>
  <c r="Y116" i="10"/>
  <c r="AJ116" i="10"/>
  <c r="AH116" i="10"/>
  <c r="AK116" i="10"/>
  <c r="AS67" i="10"/>
  <c r="AG67" i="10"/>
  <c r="U67" i="10"/>
  <c r="B67" i="10"/>
  <c r="AD116" i="10"/>
  <c r="B96" i="10"/>
  <c r="AR67" i="10"/>
  <c r="AF67" i="10"/>
  <c r="T67" i="10"/>
  <c r="M116" i="10"/>
  <c r="X116" i="10"/>
  <c r="S67" i="10"/>
  <c r="W116" i="10"/>
  <c r="B77" i="10"/>
  <c r="AH67" i="10"/>
  <c r="R67" i="10"/>
  <c r="L116" i="10"/>
  <c r="AM67" i="10"/>
  <c r="Y67" i="10"/>
  <c r="K67" i="10"/>
  <c r="AP116" i="10"/>
  <c r="AO67" i="10"/>
  <c r="W67" i="10"/>
  <c r="B57" i="10"/>
  <c r="B47" i="10"/>
  <c r="AO116" i="10"/>
  <c r="AN67" i="10"/>
  <c r="O116" i="10"/>
  <c r="AE67" i="10"/>
  <c r="N67" i="10"/>
  <c r="AU67" i="10"/>
  <c r="AB67" i="10"/>
  <c r="J67" i="10"/>
  <c r="BE66" i="10"/>
  <c r="CO66" i="10"/>
  <c r="Q67" i="10"/>
  <c r="B86" i="10"/>
  <c r="AU117" i="10"/>
  <c r="W117" i="10"/>
  <c r="K117" i="10"/>
  <c r="AP117" i="10"/>
  <c r="AC117" i="10"/>
  <c r="P117" i="10"/>
  <c r="AO117" i="10"/>
  <c r="AB117" i="10"/>
  <c r="O117" i="10"/>
  <c r="AK117" i="10"/>
  <c r="X117" i="10"/>
  <c r="J117" i="10"/>
  <c r="AG117" i="10"/>
  <c r="Q117" i="10"/>
  <c r="AF117" i="10"/>
  <c r="N117" i="10"/>
  <c r="AQ117" i="10"/>
  <c r="U117" i="10"/>
  <c r="AN117" i="10"/>
  <c r="T117" i="10"/>
  <c r="B87" i="10"/>
  <c r="AA117" i="10"/>
  <c r="AL117" i="10"/>
  <c r="B117" i="10"/>
  <c r="AJ117" i="10"/>
  <c r="AH117" i="10"/>
  <c r="Y117" i="10"/>
  <c r="AU68" i="10"/>
  <c r="W68" i="10"/>
  <c r="K68" i="10"/>
  <c r="B97" i="10"/>
  <c r="AT68" i="10"/>
  <c r="AH68" i="10"/>
  <c r="J68" i="10"/>
  <c r="AT117" i="10"/>
  <c r="L117" i="10"/>
  <c r="AM117" i="10"/>
  <c r="AM68" i="10"/>
  <c r="Y68" i="10"/>
  <c r="B68" i="10"/>
  <c r="AL68" i="10"/>
  <c r="X68" i="10"/>
  <c r="AD117" i="10"/>
  <c r="R117" i="10"/>
  <c r="AQ68" i="10"/>
  <c r="AC68" i="10"/>
  <c r="O68" i="10"/>
  <c r="AR117" i="10"/>
  <c r="AG68" i="10"/>
  <c r="P68" i="10"/>
  <c r="AE117" i="10"/>
  <c r="AF68" i="10"/>
  <c r="N68" i="10"/>
  <c r="B78" i="10"/>
  <c r="AS68" i="10"/>
  <c r="AA68" i="10"/>
  <c r="AO68" i="10"/>
  <c r="T68" i="10"/>
  <c r="B58" i="10"/>
  <c r="B48" i="10"/>
  <c r="CO129" i="10"/>
  <c r="CO138" i="10" s="1"/>
  <c r="CO148" i="10" s="1"/>
  <c r="BE129" i="10"/>
  <c r="BE138" i="10" s="1"/>
  <c r="BE148" i="10" s="1"/>
  <c r="BU119" i="10"/>
  <c r="BH119" i="10"/>
  <c r="BX119" i="10"/>
  <c r="BJ119" i="10"/>
  <c r="BW119" i="10"/>
  <c r="BI119" i="10"/>
  <c r="BZ119" i="10"/>
  <c r="BG119" i="10"/>
  <c r="BY119" i="10"/>
  <c r="BF119" i="10"/>
  <c r="BQ119" i="10"/>
  <c r="BP119" i="10"/>
  <c r="BO119" i="10"/>
  <c r="BN119" i="10"/>
  <c r="CB119" i="10"/>
  <c r="BL119" i="10"/>
  <c r="BK119" i="10"/>
  <c r="BV119" i="10"/>
  <c r="BT70" i="10"/>
  <c r="BG70" i="10"/>
  <c r="BT119" i="10"/>
  <c r="CE70" i="10"/>
  <c r="BF70" i="10"/>
  <c r="CE119" i="10"/>
  <c r="CD119" i="10"/>
  <c r="BQ70" i="10"/>
  <c r="CC119" i="10"/>
  <c r="BP70" i="10"/>
  <c r="BX70" i="10"/>
  <c r="BI70" i="10"/>
  <c r="BU70" i="10"/>
  <c r="BO70" i="10"/>
  <c r="CC70" i="10"/>
  <c r="BK70" i="10"/>
  <c r="BZ70" i="10"/>
  <c r="CO119" i="10"/>
  <c r="CO99" i="10"/>
  <c r="CO89" i="10"/>
  <c r="CO70" i="10"/>
  <c r="CG29" i="10"/>
  <c r="BE111" i="10"/>
  <c r="BE91" i="10"/>
  <c r="BE62" i="10"/>
  <c r="BE82" i="10"/>
  <c r="BE101" i="10"/>
  <c r="BE121" i="10"/>
  <c r="BE72" i="10"/>
  <c r="AW31" i="10"/>
  <c r="B37" i="10"/>
  <c r="CO46" i="10"/>
  <c r="X67" i="10"/>
  <c r="CU67" i="10"/>
  <c r="Z68" i="10"/>
  <c r="BK68" i="10"/>
  <c r="BM70" i="10"/>
  <c r="CV71" i="10"/>
  <c r="B107" i="10"/>
  <c r="CO109" i="10"/>
  <c r="CA119" i="10"/>
  <c r="CZ116" i="10"/>
  <c r="BE106" i="10"/>
  <c r="BE116" i="10"/>
  <c r="BE67" i="10"/>
  <c r="BE47" i="10"/>
  <c r="BE77" i="10"/>
  <c r="BE96" i="10"/>
  <c r="BE37" i="10"/>
  <c r="BE57" i="10"/>
  <c r="C77" i="10"/>
  <c r="BC20" i="10"/>
  <c r="BW120" i="10"/>
  <c r="BJ120" i="10"/>
  <c r="BT120" i="10"/>
  <c r="BF120" i="10"/>
  <c r="BV120" i="10"/>
  <c r="BU120" i="10"/>
  <c r="CD120" i="10"/>
  <c r="BN120" i="10"/>
  <c r="BQ120" i="10"/>
  <c r="BP120" i="10"/>
  <c r="BK120" i="10"/>
  <c r="BI120" i="10"/>
  <c r="BX120" i="10"/>
  <c r="CC120" i="10"/>
  <c r="CB120" i="10"/>
  <c r="CA120" i="10"/>
  <c r="BY120" i="10"/>
  <c r="BV71" i="10"/>
  <c r="BI71" i="10"/>
  <c r="BO120" i="10"/>
  <c r="BU71" i="10"/>
  <c r="BH71" i="10"/>
  <c r="BG120" i="10"/>
  <c r="BH120" i="10"/>
  <c r="BX71" i="10"/>
  <c r="BG71" i="10"/>
  <c r="BW71" i="10"/>
  <c r="BF71" i="10"/>
  <c r="CE120" i="10"/>
  <c r="CB71" i="10"/>
  <c r="BM71" i="10"/>
  <c r="BL120" i="10"/>
  <c r="CE71" i="10"/>
  <c r="BL71" i="10"/>
  <c r="CD71" i="10"/>
  <c r="BK71" i="10"/>
  <c r="BY71" i="10"/>
  <c r="BQ71" i="10"/>
  <c r="AW26" i="10"/>
  <c r="AZ28" i="10"/>
  <c r="AZ31" i="10"/>
  <c r="Z67" i="10"/>
  <c r="CW67" i="10"/>
  <c r="AB68" i="10"/>
  <c r="BL68" i="10"/>
  <c r="BN70" i="10"/>
  <c r="BN71" i="10"/>
  <c r="CW71" i="10"/>
  <c r="C82" i="10"/>
  <c r="M117" i="10"/>
  <c r="BE126" i="10"/>
  <c r="BE135" i="10" s="1"/>
  <c r="BE145" i="10" s="1"/>
  <c r="CO126" i="10"/>
  <c r="CO135" i="10" s="1"/>
  <c r="CO145" i="10" s="1"/>
  <c r="BX115" i="10"/>
  <c r="BK115" i="10"/>
  <c r="CE115" i="10"/>
  <c r="BQ115" i="10"/>
  <c r="CA115" i="10"/>
  <c r="BM115" i="10"/>
  <c r="BN115" i="10"/>
  <c r="CD115" i="10"/>
  <c r="BL115" i="10"/>
  <c r="BP115" i="10"/>
  <c r="BO115" i="10"/>
  <c r="BW115" i="10"/>
  <c r="BU115" i="10"/>
  <c r="BT115" i="10"/>
  <c r="BJ115" i="10"/>
  <c r="BX66" i="10"/>
  <c r="BK66" i="10"/>
  <c r="BW66" i="10"/>
  <c r="BJ66" i="10"/>
  <c r="BI115" i="10"/>
  <c r="BY115" i="10"/>
  <c r="CE66" i="10"/>
  <c r="BP66" i="10"/>
  <c r="BV115" i="10"/>
  <c r="CD66" i="10"/>
  <c r="BO66" i="10"/>
  <c r="BU66" i="10"/>
  <c r="BF66" i="10"/>
  <c r="BE118" i="10"/>
  <c r="BE98" i="10"/>
  <c r="BE69" i="10"/>
  <c r="BE88" i="10"/>
  <c r="DA119" i="10"/>
  <c r="CS119" i="10"/>
  <c r="CR119" i="10"/>
  <c r="CW119" i="10"/>
  <c r="CV119" i="10"/>
  <c r="CP119" i="10"/>
  <c r="CU119" i="10"/>
  <c r="CT119" i="10"/>
  <c r="CZ119" i="10"/>
  <c r="CY119" i="10"/>
  <c r="CX119" i="10"/>
  <c r="CZ70" i="10"/>
  <c r="CY70" i="10"/>
  <c r="CP70" i="10"/>
  <c r="CT70" i="10"/>
  <c r="BE59" i="10"/>
  <c r="BI66" i="10"/>
  <c r="CC66" i="10"/>
  <c r="K70" i="10"/>
  <c r="AD70" i="10"/>
  <c r="DA70" i="10"/>
  <c r="X71" i="10"/>
  <c r="AR71" i="10"/>
  <c r="B81" i="10"/>
  <c r="B90" i="10"/>
  <c r="CC115" i="10"/>
  <c r="BN66" i="10"/>
  <c r="N120" i="10"/>
  <c r="B41" i="10"/>
  <c r="BV66" i="10"/>
  <c r="AP70" i="10"/>
  <c r="CS70" i="10"/>
  <c r="O71" i="10"/>
  <c r="AH71" i="10"/>
  <c r="BE79" i="10"/>
  <c r="BF115" i="10"/>
  <c r="CO107" i="10"/>
  <c r="CO78" i="10"/>
  <c r="CO97" i="10"/>
  <c r="CO87" i="10"/>
  <c r="CO58" i="10"/>
  <c r="AN119" i="10"/>
  <c r="AO119" i="10"/>
  <c r="AB119" i="10"/>
  <c r="P119" i="10"/>
  <c r="AM119" i="10"/>
  <c r="AA119" i="10"/>
  <c r="O119" i="10"/>
  <c r="AJ119" i="10"/>
  <c r="U119" i="10"/>
  <c r="AT119" i="10"/>
  <c r="AE119" i="10"/>
  <c r="Q119" i="10"/>
  <c r="AP119" i="10"/>
  <c r="T119" i="10"/>
  <c r="B109" i="10"/>
  <c r="AL119" i="10"/>
  <c r="S119" i="10"/>
  <c r="AH119" i="10"/>
  <c r="L119" i="10"/>
  <c r="AG119" i="10"/>
  <c r="K119" i="10"/>
  <c r="AS119" i="10"/>
  <c r="W119" i="10"/>
  <c r="Y119" i="10"/>
  <c r="X119" i="10"/>
  <c r="R119" i="10"/>
  <c r="N119" i="10"/>
  <c r="AM70" i="10"/>
  <c r="AA70" i="10"/>
  <c r="O70" i="10"/>
  <c r="M119" i="10"/>
  <c r="AL70" i="10"/>
  <c r="Z70" i="10"/>
  <c r="N70" i="10"/>
  <c r="AR119" i="10"/>
  <c r="AF119" i="10"/>
  <c r="B119" i="10"/>
  <c r="B89" i="10"/>
  <c r="AU70" i="10"/>
  <c r="AG70" i="10"/>
  <c r="S70" i="10"/>
  <c r="AT70" i="10"/>
  <c r="AF70" i="10"/>
  <c r="R70" i="10"/>
  <c r="AU119" i="10"/>
  <c r="AD119" i="10"/>
  <c r="AK70" i="10"/>
  <c r="W70" i="10"/>
  <c r="B70" i="10"/>
  <c r="CR115" i="10"/>
  <c r="DA115" i="10"/>
  <c r="CZ115" i="10"/>
  <c r="CV115" i="10"/>
  <c r="CT115" i="10"/>
  <c r="CS115" i="10"/>
  <c r="CY115" i="10"/>
  <c r="CX115" i="10"/>
  <c r="CU115" i="10"/>
  <c r="CR66" i="10"/>
  <c r="CQ115" i="10"/>
  <c r="CQ66" i="10"/>
  <c r="DA66" i="10"/>
  <c r="CZ66" i="10"/>
  <c r="CP115" i="10"/>
  <c r="CS66" i="10"/>
  <c r="CO118" i="10"/>
  <c r="CO88" i="10"/>
  <c r="CO108" i="10"/>
  <c r="CO98" i="10"/>
  <c r="AP120" i="10"/>
  <c r="AD120" i="10"/>
  <c r="R120" i="10"/>
  <c r="AK120" i="10"/>
  <c r="X120" i="10"/>
  <c r="K120" i="10"/>
  <c r="AJ120" i="10"/>
  <c r="W120" i="10"/>
  <c r="J120" i="10"/>
  <c r="AG120" i="10"/>
  <c r="Q120" i="10"/>
  <c r="AU120" i="10"/>
  <c r="AF120" i="10"/>
  <c r="P120" i="10"/>
  <c r="AQ120" i="10"/>
  <c r="AA120" i="10"/>
  <c r="L120" i="10"/>
  <c r="AO120" i="10"/>
  <c r="U120" i="10"/>
  <c r="B100" i="10"/>
  <c r="AN120" i="10"/>
  <c r="T120" i="10"/>
  <c r="AC120" i="10"/>
  <c r="B110" i="10"/>
  <c r="AB120" i="10"/>
  <c r="AL120" i="10"/>
  <c r="M120" i="10"/>
  <c r="AR120" i="10"/>
  <c r="AM120" i="10"/>
  <c r="AO71" i="10"/>
  <c r="AC71" i="10"/>
  <c r="Q71" i="10"/>
  <c r="S120" i="10"/>
  <c r="AN71" i="10"/>
  <c r="AB71" i="10"/>
  <c r="P71" i="10"/>
  <c r="AH120" i="10"/>
  <c r="AK71" i="10"/>
  <c r="W71" i="10"/>
  <c r="B71" i="10"/>
  <c r="B61" i="10"/>
  <c r="B51" i="10"/>
  <c r="AT120" i="10"/>
  <c r="AJ71" i="10"/>
  <c r="Y120" i="10"/>
  <c r="B120" i="10"/>
  <c r="AQ71" i="10"/>
  <c r="AA71" i="10"/>
  <c r="M71" i="10"/>
  <c r="CO38" i="10"/>
  <c r="BY66" i="10"/>
  <c r="CX66" i="10"/>
  <c r="X70" i="10"/>
  <c r="AQ70" i="10"/>
  <c r="CU70" i="10"/>
  <c r="R71" i="10"/>
  <c r="BE108" i="10"/>
  <c r="BG115" i="10"/>
  <c r="AQ119" i="10"/>
  <c r="M18" i="16"/>
  <c r="B18" i="16"/>
  <c r="C18" i="16"/>
  <c r="L18" i="16"/>
  <c r="D18" i="16"/>
  <c r="E18" i="16"/>
  <c r="F18" i="16"/>
  <c r="N51" i="17"/>
  <c r="Q15" i="17"/>
  <c r="E41" i="17" s="1"/>
  <c r="R15" i="17"/>
  <c r="F41" i="17" s="1"/>
  <c r="X15" i="17"/>
  <c r="L41" i="17" s="1"/>
  <c r="N65" i="17"/>
  <c r="W15" i="17"/>
  <c r="K41" i="17" s="1"/>
  <c r="S15" i="17"/>
  <c r="G41" i="17" s="1"/>
  <c r="N15" i="17"/>
  <c r="B41" i="17" s="1"/>
  <c r="R8" i="12" l="1"/>
  <c r="R7" i="20"/>
  <c r="R8" i="20"/>
  <c r="R6" i="20"/>
  <c r="R6" i="12"/>
  <c r="G17" i="20"/>
  <c r="R17" i="20" s="1"/>
  <c r="P17" i="22"/>
  <c r="D17" i="21" s="1"/>
  <c r="P18" i="22"/>
  <c r="D18" i="21" s="1"/>
  <c r="G18" i="20"/>
  <c r="R18" i="20" s="1"/>
  <c r="P7" i="22"/>
  <c r="D7" i="21" s="1"/>
  <c r="P8" i="22"/>
  <c r="D8" i="21" s="1"/>
  <c r="P6" i="22"/>
  <c r="D6" i="21" s="1"/>
  <c r="AZ26" i="10"/>
  <c r="BL148" i="10"/>
  <c r="AA26" i="10"/>
  <c r="AA37" i="10" s="1"/>
  <c r="BP28" i="10"/>
  <c r="BP39" i="10" s="1"/>
  <c r="CB30" i="10"/>
  <c r="CB41" i="10" s="1"/>
  <c r="AJ31" i="10"/>
  <c r="AJ42" i="10" s="1"/>
  <c r="BK27" i="10"/>
  <c r="BK38" i="10" s="1"/>
  <c r="BP25" i="10"/>
  <c r="BP36" i="10" s="1"/>
  <c r="BN150" i="10"/>
  <c r="BH26" i="10"/>
  <c r="BH37" i="10" s="1"/>
  <c r="BG26" i="10"/>
  <c r="BG37" i="10" s="1"/>
  <c r="BG67" i="10" s="1"/>
  <c r="BG73" i="10" s="1"/>
  <c r="G16" i="10"/>
  <c r="D25" i="10"/>
  <c r="S25" i="10" s="1"/>
  <c r="BN30" i="10"/>
  <c r="BN41" i="10" s="1"/>
  <c r="BI149" i="10"/>
  <c r="Y28" i="10"/>
  <c r="Y39" i="10" s="1"/>
  <c r="CY25" i="10"/>
  <c r="CY36" i="10" s="1"/>
  <c r="CC25" i="10"/>
  <c r="CC36" i="10" s="1"/>
  <c r="BL30" i="10"/>
  <c r="BL41" i="10" s="1"/>
  <c r="BQ26" i="10"/>
  <c r="BQ37" i="10" s="1"/>
  <c r="CU25" i="10"/>
  <c r="CU36" i="10" s="1"/>
  <c r="BH151" i="10"/>
  <c r="BZ26" i="10"/>
  <c r="BZ37" i="10" s="1"/>
  <c r="BZ67" i="10" s="1"/>
  <c r="BZ73" i="10" s="1"/>
  <c r="BO26" i="10"/>
  <c r="BO37" i="10" s="1"/>
  <c r="BO67" i="10" s="1"/>
  <c r="BO73" i="10" s="1"/>
  <c r="BW31" i="10"/>
  <c r="BW42" i="10" s="1"/>
  <c r="BM26" i="10"/>
  <c r="BM37" i="10" s="1"/>
  <c r="BM67" i="10" s="1"/>
  <c r="BM73" i="10" s="1"/>
  <c r="AP28" i="10"/>
  <c r="AP39" i="10" s="1"/>
  <c r="AR31" i="10"/>
  <c r="AR42" i="10" s="1"/>
  <c r="Y31" i="10"/>
  <c r="Y42" i="10" s="1"/>
  <c r="T31" i="10"/>
  <c r="T42" i="10" s="1"/>
  <c r="AF31" i="10"/>
  <c r="AF42" i="10" s="1"/>
  <c r="AK31" i="10"/>
  <c r="AK42" i="10" s="1"/>
  <c r="S31" i="10"/>
  <c r="S42" i="10" s="1"/>
  <c r="AU31" i="10"/>
  <c r="AU42" i="10" s="1"/>
  <c r="M31" i="10"/>
  <c r="M42" i="10" s="1"/>
  <c r="AS31" i="10"/>
  <c r="AS42" i="10" s="1"/>
  <c r="P31" i="10"/>
  <c r="P42" i="10" s="1"/>
  <c r="Z31" i="10"/>
  <c r="Z42" i="10" s="1"/>
  <c r="CS28" i="10"/>
  <c r="CS39" i="10" s="1"/>
  <c r="BV25" i="10"/>
  <c r="BV36" i="10" s="1"/>
  <c r="U31" i="10"/>
  <c r="U42" i="10" s="1"/>
  <c r="AG31" i="10"/>
  <c r="AG42" i="10" s="1"/>
  <c r="AL31" i="10"/>
  <c r="AL42" i="10" s="1"/>
  <c r="BP27" i="10"/>
  <c r="BP38" i="10" s="1"/>
  <c r="BL151" i="10"/>
  <c r="BG25" i="10"/>
  <c r="BG36" i="10" s="1"/>
  <c r="AM31" i="10"/>
  <c r="AM42" i="10" s="1"/>
  <c r="O31" i="10"/>
  <c r="O42" i="10" s="1"/>
  <c r="CB27" i="10"/>
  <c r="CB38" i="10" s="1"/>
  <c r="BZ25" i="10"/>
  <c r="BZ36" i="10" s="1"/>
  <c r="W31" i="10"/>
  <c r="W42" i="10" s="1"/>
  <c r="R31" i="10"/>
  <c r="R42" i="10" s="1"/>
  <c r="X31" i="10"/>
  <c r="X42" i="10" s="1"/>
  <c r="BH25" i="10"/>
  <c r="BH36" i="10" s="1"/>
  <c r="BN25" i="10"/>
  <c r="BN36" i="10" s="1"/>
  <c r="AN31" i="10"/>
  <c r="AN42" i="10" s="1"/>
  <c r="AH31" i="10"/>
  <c r="AH42" i="10" s="1"/>
  <c r="AE31" i="10"/>
  <c r="AE42" i="10" s="1"/>
  <c r="BK25" i="10"/>
  <c r="BK36" i="10" s="1"/>
  <c r="AA31" i="10"/>
  <c r="AA42" i="10" s="1"/>
  <c r="Q31" i="10"/>
  <c r="Q42" i="10" s="1"/>
  <c r="AO31" i="10"/>
  <c r="AO42" i="10" s="1"/>
  <c r="AQ31" i="10"/>
  <c r="AQ42" i="10" s="1"/>
  <c r="AD31" i="10"/>
  <c r="AD42" i="10" s="1"/>
  <c r="AT31" i="10"/>
  <c r="AT42" i="10" s="1"/>
  <c r="BU25" i="10"/>
  <c r="BU36" i="10" s="1"/>
  <c r="J31" i="10"/>
  <c r="J42" i="10" s="1"/>
  <c r="AP31" i="10"/>
  <c r="AP42" i="10" s="1"/>
  <c r="AC31" i="10"/>
  <c r="AC42" i="10" s="1"/>
  <c r="K31" i="10"/>
  <c r="K42" i="10" s="1"/>
  <c r="N31" i="10"/>
  <c r="N42" i="10" s="1"/>
  <c r="BM30" i="10"/>
  <c r="BM41" i="10" s="1"/>
  <c r="AB31" i="10"/>
  <c r="AB42" i="10" s="1"/>
  <c r="L31" i="10"/>
  <c r="L42" i="10" s="1"/>
  <c r="BK30" i="10"/>
  <c r="BK41" i="10" s="1"/>
  <c r="BU30" i="10"/>
  <c r="BU41" i="10" s="1"/>
  <c r="CX26" i="10"/>
  <c r="CX37" i="10" s="1"/>
  <c r="BI30" i="10"/>
  <c r="BI41" i="10" s="1"/>
  <c r="CQ149" i="10"/>
  <c r="BG30" i="10"/>
  <c r="BG41" i="10" s="1"/>
  <c r="BO30" i="10"/>
  <c r="BO41" i="10" s="1"/>
  <c r="BP26" i="10"/>
  <c r="BP37" i="10" s="1"/>
  <c r="BP67" i="10" s="1"/>
  <c r="BP73" i="10" s="1"/>
  <c r="AF26" i="10"/>
  <c r="AF37" i="10" s="1"/>
  <c r="BQ147" i="10"/>
  <c r="BT30" i="10"/>
  <c r="BT41" i="10" s="1"/>
  <c r="BF30" i="10"/>
  <c r="BF41" i="10" s="1"/>
  <c r="CG41" i="10" s="1"/>
  <c r="CW73" i="10"/>
  <c r="BQ149" i="10"/>
  <c r="BP30" i="10"/>
  <c r="BP41" i="10" s="1"/>
  <c r="BL26" i="10"/>
  <c r="BL37" i="10" s="1"/>
  <c r="BL67" i="10" s="1"/>
  <c r="BL73" i="10" s="1"/>
  <c r="CD30" i="10"/>
  <c r="CD41" i="10" s="1"/>
  <c r="CA26" i="10"/>
  <c r="CA37" i="10" s="1"/>
  <c r="CA67" i="10" s="1"/>
  <c r="CA73" i="10" s="1"/>
  <c r="BQ30" i="10"/>
  <c r="BQ41" i="10" s="1"/>
  <c r="AB28" i="10"/>
  <c r="AB39" i="10" s="1"/>
  <c r="BW30" i="10"/>
  <c r="BW41" i="10" s="1"/>
  <c r="CE30" i="10"/>
  <c r="CE41" i="10" s="1"/>
  <c r="CZ36" i="10"/>
  <c r="BH30" i="10"/>
  <c r="BH41" i="10" s="1"/>
  <c r="CC30" i="10"/>
  <c r="CC41" i="10" s="1"/>
  <c r="BZ30" i="10"/>
  <c r="BZ41" i="10" s="1"/>
  <c r="BN151" i="10"/>
  <c r="BJ30" i="10"/>
  <c r="BJ41" i="10" s="1"/>
  <c r="BQ25" i="10"/>
  <c r="BQ36" i="10" s="1"/>
  <c r="BV30" i="10"/>
  <c r="BV41" i="10" s="1"/>
  <c r="CR28" i="10"/>
  <c r="CR39" i="10" s="1"/>
  <c r="BY30" i="10"/>
  <c r="BY41" i="10" s="1"/>
  <c r="CA30" i="10"/>
  <c r="CA41" i="10" s="1"/>
  <c r="BF25" i="10"/>
  <c r="BF36" i="10" s="1"/>
  <c r="BJ151" i="10"/>
  <c r="BO151" i="10"/>
  <c r="BX30" i="10"/>
  <c r="BX41" i="10" s="1"/>
  <c r="CV148" i="10"/>
  <c r="BY25" i="10"/>
  <c r="BY36" i="10" s="1"/>
  <c r="CT27" i="10"/>
  <c r="CT38" i="10" s="1"/>
  <c r="CV27" i="10"/>
  <c r="CV38" i="10" s="1"/>
  <c r="CX27" i="10"/>
  <c r="CX38" i="10" s="1"/>
  <c r="CP27" i="10"/>
  <c r="CP38" i="10" s="1"/>
  <c r="CZ27" i="10"/>
  <c r="CZ38" i="10" s="1"/>
  <c r="DA27" i="10"/>
  <c r="DA38" i="10" s="1"/>
  <c r="CY27" i="10"/>
  <c r="CY38" i="10" s="1"/>
  <c r="CS27" i="10"/>
  <c r="CS38" i="10" s="1"/>
  <c r="R26" i="10"/>
  <c r="R37" i="10" s="1"/>
  <c r="AE26" i="10"/>
  <c r="AE37" i="10" s="1"/>
  <c r="CU27" i="10"/>
  <c r="CU38" i="10" s="1"/>
  <c r="V119" i="10"/>
  <c r="AQ26" i="10"/>
  <c r="AQ37" i="10" s="1"/>
  <c r="AU28" i="10"/>
  <c r="AU39" i="10" s="1"/>
  <c r="O28" i="10"/>
  <c r="O39" i="10" s="1"/>
  <c r="AT28" i="10"/>
  <c r="AT39" i="10" s="1"/>
  <c r="AH28" i="10"/>
  <c r="AH39" i="10" s="1"/>
  <c r="N28" i="10"/>
  <c r="N39" i="10" s="1"/>
  <c r="AS28" i="10"/>
  <c r="AS39" i="10" s="1"/>
  <c r="Q28" i="10"/>
  <c r="Q39" i="10" s="1"/>
  <c r="AL28" i="10"/>
  <c r="AL39" i="10" s="1"/>
  <c r="AG28" i="10"/>
  <c r="AG39" i="10" s="1"/>
  <c r="AQ28" i="10"/>
  <c r="AQ39" i="10" s="1"/>
  <c r="T28" i="10"/>
  <c r="T39" i="10" s="1"/>
  <c r="X28" i="10"/>
  <c r="X39" i="10" s="1"/>
  <c r="AR28" i="10"/>
  <c r="AR39" i="10" s="1"/>
  <c r="J28" i="10"/>
  <c r="J39" i="10" s="1"/>
  <c r="S28" i="10"/>
  <c r="S39" i="10" s="1"/>
  <c r="K28" i="10"/>
  <c r="K39" i="10" s="1"/>
  <c r="AM28" i="10"/>
  <c r="AM39" i="10" s="1"/>
  <c r="AJ28" i="10"/>
  <c r="AJ39" i="10" s="1"/>
  <c r="AV70" i="10"/>
  <c r="BL28" i="10"/>
  <c r="BL39" i="10" s="1"/>
  <c r="CE28" i="10"/>
  <c r="CE39" i="10" s="1"/>
  <c r="AN28" i="10"/>
  <c r="AN39" i="10" s="1"/>
  <c r="AF28" i="10"/>
  <c r="AF39" i="10" s="1"/>
  <c r="CT31" i="10"/>
  <c r="CT42" i="10" s="1"/>
  <c r="CS31" i="10"/>
  <c r="CS42" i="10" s="1"/>
  <c r="CV31" i="10"/>
  <c r="CV42" i="10" s="1"/>
  <c r="CU31" i="10"/>
  <c r="CU42" i="10" s="1"/>
  <c r="CZ31" i="10"/>
  <c r="CZ42" i="10" s="1"/>
  <c r="CR31" i="10"/>
  <c r="CR42" i="10" s="1"/>
  <c r="CV26" i="10"/>
  <c r="CV37" i="10" s="1"/>
  <c r="CR26" i="10"/>
  <c r="CR37" i="10" s="1"/>
  <c r="CQ26" i="10"/>
  <c r="CQ37" i="10" s="1"/>
  <c r="CP26" i="10"/>
  <c r="CP37" i="10" s="1"/>
  <c r="CU26" i="10"/>
  <c r="CU37" i="10" s="1"/>
  <c r="DA26" i="10"/>
  <c r="DA37" i="10" s="1"/>
  <c r="CW26" i="10"/>
  <c r="CW37" i="10" s="1"/>
  <c r="CZ26" i="10"/>
  <c r="CZ37" i="10" s="1"/>
  <c r="CY26" i="10"/>
  <c r="CY37" i="10" s="1"/>
  <c r="CS26" i="10"/>
  <c r="CS37" i="10" s="1"/>
  <c r="AC28" i="10"/>
  <c r="AC39" i="10" s="1"/>
  <c r="AK28" i="10"/>
  <c r="AK39" i="10" s="1"/>
  <c r="U28" i="10"/>
  <c r="U39" i="10" s="1"/>
  <c r="CE26" i="10"/>
  <c r="CE37" i="10" s="1"/>
  <c r="CC26" i="10"/>
  <c r="CC37" i="10" s="1"/>
  <c r="CC67" i="10" s="1"/>
  <c r="CC73" i="10" s="1"/>
  <c r="BT26" i="10"/>
  <c r="BT37" i="10" s="1"/>
  <c r="BT67" i="10" s="1"/>
  <c r="BT73" i="10" s="1"/>
  <c r="BK26" i="10"/>
  <c r="BK37" i="10" s="1"/>
  <c r="CD26" i="10"/>
  <c r="CD37" i="10" s="1"/>
  <c r="CD67" i="10" s="1"/>
  <c r="CD73" i="10" s="1"/>
  <c r="BY26" i="10"/>
  <c r="BY37" i="10" s="1"/>
  <c r="CB26" i="10"/>
  <c r="CB37" i="10" s="1"/>
  <c r="BW26" i="10"/>
  <c r="BW37" i="10" s="1"/>
  <c r="BW67" i="10" s="1"/>
  <c r="BW73" i="10" s="1"/>
  <c r="BF26" i="10"/>
  <c r="BF37" i="10" s="1"/>
  <c r="BF67" i="10" s="1"/>
  <c r="BI26" i="10"/>
  <c r="BI37" i="10" s="1"/>
  <c r="BI67" i="10" s="1"/>
  <c r="BV26" i="10"/>
  <c r="BV37" i="10" s="1"/>
  <c r="BU26" i="10"/>
  <c r="BU37" i="10" s="1"/>
  <c r="BU67" i="10" s="1"/>
  <c r="BX26" i="10"/>
  <c r="BX37" i="10" s="1"/>
  <c r="BX67" i="10" s="1"/>
  <c r="BX73" i="10" s="1"/>
  <c r="BJ26" i="10"/>
  <c r="BJ37" i="10" s="1"/>
  <c r="BJ67" i="10" s="1"/>
  <c r="BJ73" i="10" s="1"/>
  <c r="BN26" i="10"/>
  <c r="BN37" i="10" s="1"/>
  <c r="AO28" i="10"/>
  <c r="AO39" i="10" s="1"/>
  <c r="Z26" i="10"/>
  <c r="Z37" i="10" s="1"/>
  <c r="W28" i="10"/>
  <c r="W39" i="10" s="1"/>
  <c r="BI150" i="10"/>
  <c r="CR27" i="10"/>
  <c r="CR38" i="10" s="1"/>
  <c r="K26" i="10"/>
  <c r="K37" i="10" s="1"/>
  <c r="Z28" i="10"/>
  <c r="Z39" i="10" s="1"/>
  <c r="DA25" i="10"/>
  <c r="DA36" i="10" s="1"/>
  <c r="CP25" i="10"/>
  <c r="CP36" i="10" s="1"/>
  <c r="CV25" i="10"/>
  <c r="CV36" i="10" s="1"/>
  <c r="CS25" i="10"/>
  <c r="CS36" i="10" s="1"/>
  <c r="AV72" i="10"/>
  <c r="DA151" i="10"/>
  <c r="P26" i="10"/>
  <c r="P37" i="10" s="1"/>
  <c r="M28" i="10"/>
  <c r="M39" i="10" s="1"/>
  <c r="BV27" i="10"/>
  <c r="BV38" i="10" s="1"/>
  <c r="BH27" i="10"/>
  <c r="BH38" i="10" s="1"/>
  <c r="BU27" i="10"/>
  <c r="BU38" i="10" s="1"/>
  <c r="R28" i="10"/>
  <c r="R39" i="10" s="1"/>
  <c r="AD28" i="10"/>
  <c r="AD39" i="10" s="1"/>
  <c r="BQ27" i="10"/>
  <c r="BQ38" i="10" s="1"/>
  <c r="AA28" i="10"/>
  <c r="AA39" i="10" s="1"/>
  <c r="AD26" i="10"/>
  <c r="AD37" i="10" s="1"/>
  <c r="N26" i="10"/>
  <c r="N37" i="10" s="1"/>
  <c r="AS26" i="10"/>
  <c r="AS37" i="10" s="1"/>
  <c r="L26" i="10"/>
  <c r="L37" i="10" s="1"/>
  <c r="AT26" i="10"/>
  <c r="AT37" i="10" s="1"/>
  <c r="AC26" i="10"/>
  <c r="AC37" i="10" s="1"/>
  <c r="AH26" i="10"/>
  <c r="AH37" i="10" s="1"/>
  <c r="AJ26" i="10"/>
  <c r="AJ37" i="10" s="1"/>
  <c r="P28" i="10"/>
  <c r="P39" i="10" s="1"/>
  <c r="L28" i="10"/>
  <c r="L39" i="10" s="1"/>
  <c r="BI28" i="10"/>
  <c r="BI39" i="10" s="1"/>
  <c r="CC28" i="10"/>
  <c r="CC39" i="10" s="1"/>
  <c r="BX27" i="10"/>
  <c r="BX38" i="10" s="1"/>
  <c r="CT26" i="10"/>
  <c r="CT37" i="10" s="1"/>
  <c r="S26" i="10"/>
  <c r="S37" i="10" s="1"/>
  <c r="AE28" i="10"/>
  <c r="AE39" i="10" s="1"/>
  <c r="BL150" i="10"/>
  <c r="BT25" i="10"/>
  <c r="BT36" i="10" s="1"/>
  <c r="CU150" i="10"/>
  <c r="V70" i="10"/>
  <c r="CF118" i="10"/>
  <c r="CA25" i="10"/>
  <c r="CA36" i="10" s="1"/>
  <c r="BO150" i="10"/>
  <c r="CB25" i="10"/>
  <c r="CB36" i="10" s="1"/>
  <c r="BI147" i="10"/>
  <c r="AI118" i="10"/>
  <c r="BL25" i="10"/>
  <c r="BL36" i="10" s="1"/>
  <c r="BI25" i="10"/>
  <c r="BI36" i="10" s="1"/>
  <c r="CZ28" i="10"/>
  <c r="CZ39" i="10" s="1"/>
  <c r="CC31" i="10"/>
  <c r="CC42" i="10" s="1"/>
  <c r="BO25" i="10"/>
  <c r="BO36" i="10" s="1"/>
  <c r="CQ150" i="10"/>
  <c r="V71" i="10"/>
  <c r="CD25" i="10"/>
  <c r="CD36" i="10" s="1"/>
  <c r="BW25" i="10"/>
  <c r="BW36" i="10" s="1"/>
  <c r="BO149" i="10"/>
  <c r="CF71" i="10"/>
  <c r="BM25" i="10"/>
  <c r="BM36" i="10" s="1"/>
  <c r="BJ25" i="10"/>
  <c r="BJ36" i="10" s="1"/>
  <c r="BM150" i="10"/>
  <c r="BP31" i="10"/>
  <c r="BP42" i="10" s="1"/>
  <c r="CX148" i="10"/>
  <c r="CE25" i="10"/>
  <c r="CE36" i="10" s="1"/>
  <c r="BX25" i="10"/>
  <c r="BX36" i="10" s="1"/>
  <c r="BP149" i="10"/>
  <c r="BK147" i="10"/>
  <c r="CQ28" i="10"/>
  <c r="CQ39" i="10" s="1"/>
  <c r="BO28" i="10"/>
  <c r="BO39" i="10" s="1"/>
  <c r="CZ29" i="10"/>
  <c r="CZ40" i="10" s="1"/>
  <c r="CY29" i="10"/>
  <c r="CY40" i="10" s="1"/>
  <c r="CT29" i="10"/>
  <c r="CT40" i="10" s="1"/>
  <c r="CQ29" i="10"/>
  <c r="CQ40" i="10" s="1"/>
  <c r="BM147" i="10"/>
  <c r="BL147" i="10"/>
  <c r="BV28" i="10"/>
  <c r="BV39" i="10" s="1"/>
  <c r="CY28" i="10"/>
  <c r="CY39" i="10" s="1"/>
  <c r="BY27" i="10"/>
  <c r="BY38" i="10" s="1"/>
  <c r="BT27" i="10"/>
  <c r="BT38" i="10" s="1"/>
  <c r="CA27" i="10"/>
  <c r="CA38" i="10" s="1"/>
  <c r="BW27" i="10"/>
  <c r="BW38" i="10" s="1"/>
  <c r="CE27" i="10"/>
  <c r="CE38" i="10" s="1"/>
  <c r="CS150" i="10"/>
  <c r="BO147" i="10"/>
  <c r="CC27" i="10"/>
  <c r="CC38" i="10" s="1"/>
  <c r="CX150" i="10"/>
  <c r="T26" i="10"/>
  <c r="T37" i="10" s="1"/>
  <c r="J26" i="10"/>
  <c r="CU149" i="10"/>
  <c r="BN148" i="10"/>
  <c r="BM27" i="10"/>
  <c r="BM38" i="10" s="1"/>
  <c r="AK26" i="10"/>
  <c r="AK37" i="10" s="1"/>
  <c r="CV149" i="10"/>
  <c r="BK149" i="10"/>
  <c r="CF68" i="10"/>
  <c r="AU26" i="10"/>
  <c r="AU37" i="10" s="1"/>
  <c r="CV150" i="10"/>
  <c r="BV31" i="10"/>
  <c r="BV42" i="10" s="1"/>
  <c r="BL149" i="10"/>
  <c r="BJ149" i="10"/>
  <c r="CT73" i="10"/>
  <c r="BH147" i="10"/>
  <c r="DA31" i="10"/>
  <c r="DA42" i="10" s="1"/>
  <c r="CW28" i="10"/>
  <c r="CW39" i="10" s="1"/>
  <c r="CP29" i="10"/>
  <c r="CP40" i="10" s="1"/>
  <c r="CU28" i="10"/>
  <c r="CU39" i="10" s="1"/>
  <c r="BO148" i="10"/>
  <c r="BJ28" i="10"/>
  <c r="BJ39" i="10" s="1"/>
  <c r="BU28" i="10"/>
  <c r="BU39" i="10" s="1"/>
  <c r="BI27" i="10"/>
  <c r="BI38" i="10" s="1"/>
  <c r="BL27" i="10"/>
  <c r="BL38" i="10" s="1"/>
  <c r="CQ151" i="10"/>
  <c r="O26" i="10"/>
  <c r="O37" i="10" s="1"/>
  <c r="AN26" i="10"/>
  <c r="AN37" i="10" s="1"/>
  <c r="Q26" i="10"/>
  <c r="Q37" i="10" s="1"/>
  <c r="BY28" i="10"/>
  <c r="BY39" i="10" s="1"/>
  <c r="CU29" i="10"/>
  <c r="CU40" i="10" s="1"/>
  <c r="BF28" i="10"/>
  <c r="BF39" i="10" s="1"/>
  <c r="CW27" i="10"/>
  <c r="CW38" i="10" s="1"/>
  <c r="CW31" i="10"/>
  <c r="CW42" i="10" s="1"/>
  <c r="BT28" i="10"/>
  <c r="BT39" i="10" s="1"/>
  <c r="BH31" i="10"/>
  <c r="BH42" i="10" s="1"/>
  <c r="CT28" i="10"/>
  <c r="CT39" i="10" s="1"/>
  <c r="BO31" i="10"/>
  <c r="BO42" i="10" s="1"/>
  <c r="CY31" i="10"/>
  <c r="CY42" i="10" s="1"/>
  <c r="CP31" i="10"/>
  <c r="CP42" i="10" s="1"/>
  <c r="DA28" i="10"/>
  <c r="DA39" i="10" s="1"/>
  <c r="CW29" i="10"/>
  <c r="CW40" i="10" s="1"/>
  <c r="BH28" i="10"/>
  <c r="BH39" i="10" s="1"/>
  <c r="BP148" i="10"/>
  <c r="CB28" i="10"/>
  <c r="CB39" i="10" s="1"/>
  <c r="BN27" i="10"/>
  <c r="BN38" i="10" s="1"/>
  <c r="BZ27" i="10"/>
  <c r="BZ38" i="10" s="1"/>
  <c r="AG26" i="10"/>
  <c r="AG37" i="10" s="1"/>
  <c r="U26" i="10"/>
  <c r="U37" i="10" s="1"/>
  <c r="AB26" i="10"/>
  <c r="AB37" i="10" s="1"/>
  <c r="CQ27" i="10"/>
  <c r="CQ38" i="10" s="1"/>
  <c r="CS151" i="10"/>
  <c r="BH150" i="10"/>
  <c r="CX28" i="10"/>
  <c r="CX39" i="10" s="1"/>
  <c r="CS149" i="10"/>
  <c r="CV73" i="10"/>
  <c r="CY150" i="10"/>
  <c r="CR29" i="10"/>
  <c r="CR40" i="10" s="1"/>
  <c r="BK28" i="10"/>
  <c r="BK39" i="10" s="1"/>
  <c r="CR149" i="10"/>
  <c r="CS29" i="10"/>
  <c r="CS40" i="10" s="1"/>
  <c r="AO26" i="10"/>
  <c r="AO37" i="10" s="1"/>
  <c r="AM26" i="10"/>
  <c r="AM37" i="10" s="1"/>
  <c r="AL26" i="10"/>
  <c r="AL37" i="10" s="1"/>
  <c r="BJ27" i="10"/>
  <c r="BJ38" i="10" s="1"/>
  <c r="BP147" i="10"/>
  <c r="CV29" i="10"/>
  <c r="CV40" i="10" s="1"/>
  <c r="W26" i="10"/>
  <c r="W37" i="10" s="1"/>
  <c r="CX31" i="10"/>
  <c r="CX42" i="10" s="1"/>
  <c r="CV28" i="10"/>
  <c r="CV39" i="10" s="1"/>
  <c r="CY148" i="10"/>
  <c r="BM28" i="10"/>
  <c r="BM39" i="10" s="1"/>
  <c r="DA29" i="10"/>
  <c r="DA40" i="10" s="1"/>
  <c r="BG28" i="10"/>
  <c r="BG39" i="10" s="1"/>
  <c r="BF27" i="10"/>
  <c r="BF38" i="10" s="1"/>
  <c r="CD27" i="10"/>
  <c r="CD38" i="10" s="1"/>
  <c r="AR26" i="10"/>
  <c r="AR37" i="10" s="1"/>
  <c r="Y26" i="10"/>
  <c r="Y37" i="10" s="1"/>
  <c r="BM149" i="10"/>
  <c r="BN149" i="10"/>
  <c r="BH149" i="10"/>
  <c r="CQ31" i="10"/>
  <c r="CQ42" i="10" s="1"/>
  <c r="CP28" i="10"/>
  <c r="CP39" i="10" s="1"/>
  <c r="CX29" i="10"/>
  <c r="CX40" i="10" s="1"/>
  <c r="BJ148" i="10"/>
  <c r="BQ148" i="10"/>
  <c r="BO27" i="10"/>
  <c r="BO38" i="10" s="1"/>
  <c r="BG27" i="10"/>
  <c r="BG38" i="10" s="1"/>
  <c r="CV151" i="10"/>
  <c r="CX151" i="10"/>
  <c r="X26" i="10"/>
  <c r="X37" i="10" s="1"/>
  <c r="M26" i="10"/>
  <c r="M37" i="10" s="1"/>
  <c r="AP26" i="10"/>
  <c r="AP37" i="10" s="1"/>
  <c r="BQ151" i="10"/>
  <c r="V117" i="10"/>
  <c r="DB115" i="10"/>
  <c r="CZ73" i="10"/>
  <c r="CF69" i="10"/>
  <c r="AI116" i="10"/>
  <c r="AI71" i="10"/>
  <c r="AV118" i="10"/>
  <c r="CP148" i="10"/>
  <c r="CZ148" i="10"/>
  <c r="CF121" i="10"/>
  <c r="CR150" i="10"/>
  <c r="AI67" i="10"/>
  <c r="CF117" i="10"/>
  <c r="AI69" i="10"/>
  <c r="DB118" i="10"/>
  <c r="BG148" i="10"/>
  <c r="BR118" i="10"/>
  <c r="BF148" i="10"/>
  <c r="BR72" i="10"/>
  <c r="BI151" i="10"/>
  <c r="AI70" i="10"/>
  <c r="BU31" i="10"/>
  <c r="BU42" i="10" s="1"/>
  <c r="BT31" i="10"/>
  <c r="BT42" i="10" s="1"/>
  <c r="BM31" i="10"/>
  <c r="BM42" i="10" s="1"/>
  <c r="CE31" i="10"/>
  <c r="CE42" i="10" s="1"/>
  <c r="BL31" i="10"/>
  <c r="BL42" i="10" s="1"/>
  <c r="BZ31" i="10"/>
  <c r="BZ42" i="10" s="1"/>
  <c r="BI31" i="10"/>
  <c r="BI42" i="10" s="1"/>
  <c r="BF31" i="10"/>
  <c r="BF42" i="10" s="1"/>
  <c r="BY31" i="10"/>
  <c r="BY42" i="10" s="1"/>
  <c r="CB31" i="10"/>
  <c r="CB42" i="10" s="1"/>
  <c r="BX31" i="10"/>
  <c r="BX42" i="10" s="1"/>
  <c r="BQ31" i="10"/>
  <c r="BQ42" i="10" s="1"/>
  <c r="BN31" i="10"/>
  <c r="BN42" i="10" s="1"/>
  <c r="BK31" i="10"/>
  <c r="BK42" i="10" s="1"/>
  <c r="BG31" i="10"/>
  <c r="BG42" i="10" s="1"/>
  <c r="CD31" i="10"/>
  <c r="CD42" i="10" s="1"/>
  <c r="CF120" i="10"/>
  <c r="AV116" i="10"/>
  <c r="CT25" i="10"/>
  <c r="CT36" i="10" s="1"/>
  <c r="CT151" i="10"/>
  <c r="CF72" i="10"/>
  <c r="DA150" i="10"/>
  <c r="CX149" i="10"/>
  <c r="AI119" i="10"/>
  <c r="BR66" i="10"/>
  <c r="CD28" i="10"/>
  <c r="CD39" i="10" s="1"/>
  <c r="CA28" i="10"/>
  <c r="CA39" i="10" s="1"/>
  <c r="BZ28" i="10"/>
  <c r="BZ39" i="10" s="1"/>
  <c r="BQ28" i="10"/>
  <c r="BQ39" i="10" s="1"/>
  <c r="BJ150" i="10"/>
  <c r="BR70" i="10"/>
  <c r="V67" i="10"/>
  <c r="BJ31" i="10"/>
  <c r="BJ42" i="10" s="1"/>
  <c r="BR117" i="10"/>
  <c r="BF147" i="10"/>
  <c r="CS148" i="10"/>
  <c r="V118" i="10"/>
  <c r="DA148" i="10"/>
  <c r="CQ148" i="10"/>
  <c r="BI148" i="10"/>
  <c r="BH148" i="10"/>
  <c r="BN28" i="10"/>
  <c r="BN39" i="10" s="1"/>
  <c r="V72" i="10"/>
  <c r="AI121" i="10"/>
  <c r="CY151" i="10"/>
  <c r="BP151" i="10"/>
  <c r="CA31" i="10"/>
  <c r="CA42" i="10" s="1"/>
  <c r="DB116" i="10"/>
  <c r="AI117" i="10"/>
  <c r="BN147" i="10"/>
  <c r="BG147" i="10"/>
  <c r="BK148" i="10"/>
  <c r="BW28" i="10"/>
  <c r="BW39" i="10" s="1"/>
  <c r="AP27" i="10"/>
  <c r="AP38" i="10" s="1"/>
  <c r="AD27" i="10"/>
  <c r="AD38" i="10" s="1"/>
  <c r="Q27" i="10"/>
  <c r="Q38" i="10" s="1"/>
  <c r="AO27" i="10"/>
  <c r="AO38" i="10" s="1"/>
  <c r="AC27" i="10"/>
  <c r="AC38" i="10" s="1"/>
  <c r="P27" i="10"/>
  <c r="P38" i="10" s="1"/>
  <c r="AT27" i="10"/>
  <c r="AT38" i="10" s="1"/>
  <c r="AH27" i="10"/>
  <c r="AH38" i="10" s="1"/>
  <c r="U27" i="10"/>
  <c r="U38" i="10" s="1"/>
  <c r="AQ27" i="10"/>
  <c r="AQ38" i="10" s="1"/>
  <c r="Z27" i="10"/>
  <c r="Z38" i="10" s="1"/>
  <c r="J27" i="10"/>
  <c r="AN27" i="10"/>
  <c r="AN38" i="10" s="1"/>
  <c r="Y27" i="10"/>
  <c r="Y38" i="10" s="1"/>
  <c r="AM27" i="10"/>
  <c r="AM38" i="10" s="1"/>
  <c r="X27" i="10"/>
  <c r="X38" i="10" s="1"/>
  <c r="AJ27" i="10"/>
  <c r="AJ38" i="10" s="1"/>
  <c r="S27" i="10"/>
  <c r="S38" i="10" s="1"/>
  <c r="AF27" i="10"/>
  <c r="AF38" i="10" s="1"/>
  <c r="N27" i="10"/>
  <c r="N38" i="10" s="1"/>
  <c r="AU27" i="10"/>
  <c r="AU38" i="10" s="1"/>
  <c r="AE27" i="10"/>
  <c r="AE38" i="10" s="1"/>
  <c r="M27" i="10"/>
  <c r="M38" i="10" s="1"/>
  <c r="AG27" i="10"/>
  <c r="AG38" i="10" s="1"/>
  <c r="O27" i="10"/>
  <c r="O38" i="10" s="1"/>
  <c r="AB27" i="10"/>
  <c r="AB38" i="10" s="1"/>
  <c r="AA27" i="10"/>
  <c r="AA38" i="10" s="1"/>
  <c r="W27" i="10"/>
  <c r="W38" i="10" s="1"/>
  <c r="T27" i="10"/>
  <c r="T38" i="10" s="1"/>
  <c r="R27" i="10"/>
  <c r="R38" i="10" s="1"/>
  <c r="AS27" i="10"/>
  <c r="AS38" i="10" s="1"/>
  <c r="AR27" i="10"/>
  <c r="AR38" i="10" s="1"/>
  <c r="AL27" i="10"/>
  <c r="AL38" i="10" s="1"/>
  <c r="AK27" i="10"/>
  <c r="AK38" i="10" s="1"/>
  <c r="L27" i="10"/>
  <c r="L38" i="10" s="1"/>
  <c r="K27" i="10"/>
  <c r="K38" i="10" s="1"/>
  <c r="V68" i="10"/>
  <c r="CW30" i="10"/>
  <c r="CW41" i="10" s="1"/>
  <c r="CV30" i="10"/>
  <c r="CV41" i="10" s="1"/>
  <c r="DA30" i="10"/>
  <c r="DA41" i="10" s="1"/>
  <c r="CX30" i="10"/>
  <c r="CX41" i="10" s="1"/>
  <c r="CU30" i="10"/>
  <c r="CU41" i="10" s="1"/>
  <c r="CT30" i="10"/>
  <c r="CT41" i="10" s="1"/>
  <c r="CQ30" i="10"/>
  <c r="CQ41" i="10" s="1"/>
  <c r="CP30" i="10"/>
  <c r="CP41" i="10" s="1"/>
  <c r="CY30" i="10"/>
  <c r="CY41" i="10" s="1"/>
  <c r="CZ30" i="10"/>
  <c r="CZ41" i="10" s="1"/>
  <c r="CS30" i="10"/>
  <c r="CS41" i="10" s="1"/>
  <c r="CR30" i="10"/>
  <c r="CR41" i="10" s="1"/>
  <c r="AI72" i="10"/>
  <c r="BF151" i="10"/>
  <c r="BR121" i="10"/>
  <c r="CW150" i="10"/>
  <c r="CQ73" i="10"/>
  <c r="DB66" i="10"/>
  <c r="AV68" i="10"/>
  <c r="AN29" i="10"/>
  <c r="AN40" i="10" s="1"/>
  <c r="AB29" i="10"/>
  <c r="AB40" i="10" s="1"/>
  <c r="O29" i="10"/>
  <c r="O40" i="10" s="1"/>
  <c r="AM29" i="10"/>
  <c r="AM40" i="10" s="1"/>
  <c r="AA29" i="10"/>
  <c r="AA40" i="10" s="1"/>
  <c r="N29" i="10"/>
  <c r="N40" i="10" s="1"/>
  <c r="AR29" i="10"/>
  <c r="AR40" i="10" s="1"/>
  <c r="AF29" i="10"/>
  <c r="AF40" i="10" s="1"/>
  <c r="S29" i="10"/>
  <c r="S40" i="10" s="1"/>
  <c r="AT29" i="10"/>
  <c r="AT40" i="10" s="1"/>
  <c r="AD29" i="10"/>
  <c r="AD40" i="10" s="1"/>
  <c r="L29" i="10"/>
  <c r="L40" i="10" s="1"/>
  <c r="J29" i="10"/>
  <c r="AS29" i="10"/>
  <c r="AS40" i="10" s="1"/>
  <c r="AC29" i="10"/>
  <c r="AC40" i="10" s="1"/>
  <c r="K29" i="10"/>
  <c r="K40" i="10" s="1"/>
  <c r="AQ29" i="10"/>
  <c r="AQ40" i="10" s="1"/>
  <c r="Z29" i="10"/>
  <c r="Z40" i="10" s="1"/>
  <c r="AL29" i="10"/>
  <c r="AL40" i="10" s="1"/>
  <c r="W29" i="10"/>
  <c r="W40" i="10" s="1"/>
  <c r="AK29" i="10"/>
  <c r="AK40" i="10" s="1"/>
  <c r="U29" i="10"/>
  <c r="U40" i="10" s="1"/>
  <c r="R29" i="10"/>
  <c r="R40" i="10" s="1"/>
  <c r="AH29" i="10"/>
  <c r="AH40" i="10" s="1"/>
  <c r="Q29" i="10"/>
  <c r="Q40" i="10" s="1"/>
  <c r="AU29" i="10"/>
  <c r="AU40" i="10" s="1"/>
  <c r="AP29" i="10"/>
  <c r="AP40" i="10" s="1"/>
  <c r="Y29" i="10"/>
  <c r="Y40" i="10" s="1"/>
  <c r="AO29" i="10"/>
  <c r="AO40" i="10" s="1"/>
  <c r="AJ29" i="10"/>
  <c r="AJ40" i="10" s="1"/>
  <c r="AG29" i="10"/>
  <c r="AG40" i="10" s="1"/>
  <c r="AE29" i="10"/>
  <c r="AE40" i="10" s="1"/>
  <c r="P29" i="10"/>
  <c r="P40" i="10" s="1"/>
  <c r="M29" i="10"/>
  <c r="M40" i="10" s="1"/>
  <c r="X29" i="10"/>
  <c r="X40" i="10" s="1"/>
  <c r="T29" i="10"/>
  <c r="T40" i="10" s="1"/>
  <c r="DB121" i="10"/>
  <c r="BM148" i="10"/>
  <c r="CW151" i="10"/>
  <c r="CT149" i="10"/>
  <c r="BR71" i="10"/>
  <c r="BR120" i="10"/>
  <c r="BF150" i="10"/>
  <c r="CY73" i="10"/>
  <c r="AV67" i="10"/>
  <c r="CW149" i="10"/>
  <c r="CY149" i="10"/>
  <c r="CZ149" i="10"/>
  <c r="DB119" i="10"/>
  <c r="CF66" i="10"/>
  <c r="BF149" i="10"/>
  <c r="BR119" i="10"/>
  <c r="AI68" i="10"/>
  <c r="DB71" i="10"/>
  <c r="BJ147" i="10"/>
  <c r="CT148" i="10"/>
  <c r="AM30" i="10"/>
  <c r="AM41" i="10" s="1"/>
  <c r="AA30" i="10"/>
  <c r="AA41" i="10" s="1"/>
  <c r="N30" i="10"/>
  <c r="N41" i="10" s="1"/>
  <c r="AL30" i="10"/>
  <c r="AL41" i="10" s="1"/>
  <c r="Z30" i="10"/>
  <c r="Z41" i="10" s="1"/>
  <c r="M30" i="10"/>
  <c r="M41" i="10" s="1"/>
  <c r="AQ30" i="10"/>
  <c r="AQ41" i="10" s="1"/>
  <c r="AE30" i="10"/>
  <c r="AE41" i="10" s="1"/>
  <c r="R30" i="10"/>
  <c r="R41" i="10" s="1"/>
  <c r="AN30" i="10"/>
  <c r="AN41" i="10" s="1"/>
  <c r="W30" i="10"/>
  <c r="W41" i="10" s="1"/>
  <c r="AK30" i="10"/>
  <c r="AK41" i="10" s="1"/>
  <c r="U30" i="10"/>
  <c r="U41" i="10" s="1"/>
  <c r="AJ30" i="10"/>
  <c r="AJ41" i="10" s="1"/>
  <c r="T30" i="10"/>
  <c r="T41" i="10" s="1"/>
  <c r="AG30" i="10"/>
  <c r="AG41" i="10" s="1"/>
  <c r="P30" i="10"/>
  <c r="P41" i="10" s="1"/>
  <c r="AU30" i="10"/>
  <c r="AU41" i="10" s="1"/>
  <c r="AF30" i="10"/>
  <c r="AF41" i="10" s="1"/>
  <c r="O30" i="10"/>
  <c r="O41" i="10" s="1"/>
  <c r="AS30" i="10"/>
  <c r="AS41" i="10" s="1"/>
  <c r="AC30" i="10"/>
  <c r="AC41" i="10" s="1"/>
  <c r="K30" i="10"/>
  <c r="K41" i="10" s="1"/>
  <c r="AR30" i="10"/>
  <c r="AR41" i="10" s="1"/>
  <c r="AB30" i="10"/>
  <c r="AB41" i="10" s="1"/>
  <c r="J30" i="10"/>
  <c r="AD30" i="10"/>
  <c r="AD41" i="10" s="1"/>
  <c r="Y30" i="10"/>
  <c r="Y41" i="10" s="1"/>
  <c r="X30" i="10"/>
  <c r="X41" i="10" s="1"/>
  <c r="S30" i="10"/>
  <c r="S41" i="10" s="1"/>
  <c r="Q30" i="10"/>
  <c r="Q41" i="10" s="1"/>
  <c r="L30" i="10"/>
  <c r="L41" i="10" s="1"/>
  <c r="AH30" i="10"/>
  <c r="AH41" i="10" s="1"/>
  <c r="AT30" i="10"/>
  <c r="AT41" i="10" s="1"/>
  <c r="AP30" i="10"/>
  <c r="AP41" i="10" s="1"/>
  <c r="AO30" i="10"/>
  <c r="AO41" i="10" s="1"/>
  <c r="CP151" i="10"/>
  <c r="AV121" i="10"/>
  <c r="CR151" i="10"/>
  <c r="DA149" i="10"/>
  <c r="CF115" i="10"/>
  <c r="CF119" i="10"/>
  <c r="DB67" i="10"/>
  <c r="BR68" i="10"/>
  <c r="CR25" i="10"/>
  <c r="CR36" i="10" s="1"/>
  <c r="CQ25" i="10"/>
  <c r="CQ36" i="10" s="1"/>
  <c r="CX25" i="10"/>
  <c r="CX36" i="10" s="1"/>
  <c r="CW25" i="10"/>
  <c r="CW36" i="10" s="1"/>
  <c r="V69" i="10"/>
  <c r="V121" i="10"/>
  <c r="CU151" i="10"/>
  <c r="BM151" i="10"/>
  <c r="CT150" i="10"/>
  <c r="V120" i="10"/>
  <c r="CP149" i="10"/>
  <c r="AV119" i="10"/>
  <c r="CP73" i="10"/>
  <c r="BG150" i="10"/>
  <c r="BK150" i="10"/>
  <c r="BG149" i="10"/>
  <c r="DB120" i="10"/>
  <c r="DB72" i="10"/>
  <c r="CU148" i="10"/>
  <c r="CR148" i="10"/>
  <c r="DB69" i="10"/>
  <c r="BT29" i="10"/>
  <c r="BT40" i="10" s="1"/>
  <c r="BF29" i="10"/>
  <c r="BF40" i="10" s="1"/>
  <c r="CE29" i="10"/>
  <c r="CE40" i="10" s="1"/>
  <c r="BQ29" i="10"/>
  <c r="BQ40" i="10" s="1"/>
  <c r="BX29" i="10"/>
  <c r="BX40" i="10" s="1"/>
  <c r="BJ29" i="10"/>
  <c r="BJ40" i="10" s="1"/>
  <c r="BO29" i="10"/>
  <c r="BO40" i="10" s="1"/>
  <c r="BN29" i="10"/>
  <c r="BN40" i="10" s="1"/>
  <c r="CD29" i="10"/>
  <c r="CD40" i="10" s="1"/>
  <c r="BM29" i="10"/>
  <c r="BM40" i="10" s="1"/>
  <c r="CA29" i="10"/>
  <c r="CA40" i="10" s="1"/>
  <c r="BI29" i="10"/>
  <c r="BI40" i="10" s="1"/>
  <c r="BZ29" i="10"/>
  <c r="BZ40" i="10" s="1"/>
  <c r="BH29" i="10"/>
  <c r="BH40" i="10" s="1"/>
  <c r="BW29" i="10"/>
  <c r="BW40" i="10" s="1"/>
  <c r="BV29" i="10"/>
  <c r="BV40" i="10" s="1"/>
  <c r="CC29" i="10"/>
  <c r="CC40" i="10" s="1"/>
  <c r="CB29" i="10"/>
  <c r="CB40" i="10" s="1"/>
  <c r="BY29" i="10"/>
  <c r="BY40" i="10" s="1"/>
  <c r="BU29" i="10"/>
  <c r="BU40" i="10" s="1"/>
  <c r="BG29" i="10"/>
  <c r="BG40" i="10" s="1"/>
  <c r="BP29" i="10"/>
  <c r="BP40" i="10" s="1"/>
  <c r="BL29" i="10"/>
  <c r="BL40" i="10" s="1"/>
  <c r="BK29" i="10"/>
  <c r="BK40" i="10" s="1"/>
  <c r="CZ151" i="10"/>
  <c r="BG151" i="10"/>
  <c r="AV71" i="10"/>
  <c r="AI120" i="10"/>
  <c r="BP150" i="10"/>
  <c r="CF70" i="10"/>
  <c r="CZ150" i="10"/>
  <c r="CP150" i="10"/>
  <c r="AV120" i="10"/>
  <c r="CS73" i="10"/>
  <c r="BR115" i="10"/>
  <c r="DB70" i="10"/>
  <c r="BQ150" i="10"/>
  <c r="AV117" i="10"/>
  <c r="V116" i="10"/>
  <c r="AV69" i="10"/>
  <c r="CW148" i="10"/>
  <c r="BR69" i="10"/>
  <c r="BX28" i="10"/>
  <c r="BX39" i="10" s="1"/>
  <c r="BK151" i="10"/>
  <c r="S36" i="10" l="1"/>
  <c r="S66" i="10" s="1"/>
  <c r="S73" i="10" s="1"/>
  <c r="K15" i="16" s="1"/>
  <c r="O103" i="7" s="1"/>
  <c r="AE25" i="10"/>
  <c r="AE36" i="10" s="1"/>
  <c r="AE66" i="10" s="1"/>
  <c r="AE73" i="10" s="1"/>
  <c r="AQ25" i="10"/>
  <c r="AQ36" i="10" s="1"/>
  <c r="AQ66" i="10" s="1"/>
  <c r="AQ73" i="10" s="1"/>
  <c r="CW162" i="10" s="1"/>
  <c r="I25" i="16" s="1"/>
  <c r="M103" i="20" s="1"/>
  <c r="AF25" i="10"/>
  <c r="AF36" i="10" s="1"/>
  <c r="AF66" i="10" s="1"/>
  <c r="AF73" i="10" s="1"/>
  <c r="BO162" i="10" s="1"/>
  <c r="K20" i="16" s="1"/>
  <c r="O103" i="12" s="1"/>
  <c r="AH25" i="10"/>
  <c r="AH36" i="10" s="1"/>
  <c r="AH66" i="10" s="1"/>
  <c r="AH73" i="10" s="1"/>
  <c r="AU52" i="10"/>
  <c r="Y52" i="10"/>
  <c r="AR25" i="10"/>
  <c r="AR36" i="10" s="1"/>
  <c r="AR66" i="10" s="1"/>
  <c r="AR73" i="10" s="1"/>
  <c r="Y25" i="10"/>
  <c r="AB25" i="10"/>
  <c r="AB36" i="10" s="1"/>
  <c r="AB66" i="10" s="1"/>
  <c r="AB73" i="10" s="1"/>
  <c r="Y36" i="10"/>
  <c r="Y66" i="10" s="1"/>
  <c r="Y73" i="10" s="1"/>
  <c r="AN25" i="10"/>
  <c r="AN36" i="10" s="1"/>
  <c r="AN66" i="10" s="1"/>
  <c r="AN73" i="10" s="1"/>
  <c r="CT162" i="10" s="1"/>
  <c r="F25" i="16" s="1"/>
  <c r="J103" i="20" s="1"/>
  <c r="AS25" i="10"/>
  <c r="AS36" i="10" s="1"/>
  <c r="AS66" i="10" s="1"/>
  <c r="AS73" i="10" s="1"/>
  <c r="CY162" i="10" s="1"/>
  <c r="K25" i="16" s="1"/>
  <c r="O103" i="20" s="1"/>
  <c r="J25" i="10"/>
  <c r="J36" i="10" s="1"/>
  <c r="J66" i="10" s="1"/>
  <c r="AA25" i="10"/>
  <c r="AA36" i="10" s="1"/>
  <c r="AA66" i="10" s="1"/>
  <c r="AA73" i="10" s="1"/>
  <c r="BJ162" i="10" s="1"/>
  <c r="F20" i="16" s="1"/>
  <c r="J103" i="12" s="1"/>
  <c r="N25" i="10"/>
  <c r="N36" i="10" s="1"/>
  <c r="N66" i="10" s="1"/>
  <c r="N73" i="10" s="1"/>
  <c r="F15" i="16" s="1"/>
  <c r="J103" i="7" s="1"/>
  <c r="AD25" i="10"/>
  <c r="AD36" i="10" s="1"/>
  <c r="AD66" i="10" s="1"/>
  <c r="AD73" i="10" s="1"/>
  <c r="BM162" i="10" s="1"/>
  <c r="I20" i="16" s="1"/>
  <c r="M103" i="12" s="1"/>
  <c r="T25" i="10"/>
  <c r="T36" i="10" s="1"/>
  <c r="T66" i="10" s="1"/>
  <c r="T73" i="10" s="1"/>
  <c r="L15" i="16" s="1"/>
  <c r="P103" i="7" s="1"/>
  <c r="M25" i="10"/>
  <c r="M36" i="10" s="1"/>
  <c r="M66" i="10" s="1"/>
  <c r="M73" i="10" s="1"/>
  <c r="E15" i="16" s="1"/>
  <c r="I103" i="7" s="1"/>
  <c r="AK25" i="10"/>
  <c r="AK36" i="10" s="1"/>
  <c r="AK66" i="10" s="1"/>
  <c r="AK73" i="10" s="1"/>
  <c r="O25" i="10"/>
  <c r="O36" i="10" s="1"/>
  <c r="O66" i="10" s="1"/>
  <c r="O73" i="10" s="1"/>
  <c r="G15" i="16" s="1"/>
  <c r="K103" i="7" s="1"/>
  <c r="Q25" i="10"/>
  <c r="Q36" i="10" s="1"/>
  <c r="Q66" i="10" s="1"/>
  <c r="Q73" i="10" s="1"/>
  <c r="I15" i="16" s="1"/>
  <c r="M103" i="7" s="1"/>
  <c r="P25" i="10"/>
  <c r="P36" i="10" s="1"/>
  <c r="U25" i="10"/>
  <c r="U36" i="10" s="1"/>
  <c r="U66" i="10" s="1"/>
  <c r="U73" i="10" s="1"/>
  <c r="M15" i="16" s="1"/>
  <c r="Q103" i="7" s="1"/>
  <c r="AM25" i="10"/>
  <c r="AM36" i="10" s="1"/>
  <c r="AM66" i="10" s="1"/>
  <c r="AM73" i="10" s="1"/>
  <c r="CS162" i="10" s="1"/>
  <c r="E25" i="16" s="1"/>
  <c r="I103" i="20" s="1"/>
  <c r="AL25" i="10"/>
  <c r="AL36" i="10" s="1"/>
  <c r="AL66" i="10" s="1"/>
  <c r="AL73" i="10" s="1"/>
  <c r="W25" i="10"/>
  <c r="W36" i="10" s="1"/>
  <c r="W66" i="10" s="1"/>
  <c r="W73" i="10" s="1"/>
  <c r="AC25" i="10"/>
  <c r="AC36" i="10" s="1"/>
  <c r="AC66" i="10" s="1"/>
  <c r="AC73" i="10" s="1"/>
  <c r="BL162" i="10" s="1"/>
  <c r="H20" i="16" s="1"/>
  <c r="L103" i="12" s="1"/>
  <c r="Z25" i="10"/>
  <c r="Z36" i="10" s="1"/>
  <c r="X25" i="10"/>
  <c r="X36" i="10" s="1"/>
  <c r="X66" i="10" s="1"/>
  <c r="X73" i="10" s="1"/>
  <c r="BG162" i="10" s="1"/>
  <c r="C20" i="16" s="1"/>
  <c r="G103" i="12" s="1"/>
  <c r="K25" i="10"/>
  <c r="K36" i="10" s="1"/>
  <c r="K66" i="10" s="1"/>
  <c r="K73" i="10" s="1"/>
  <c r="C15" i="16" s="1"/>
  <c r="G103" i="7" s="1"/>
  <c r="AG25" i="10"/>
  <c r="AG36" i="10" s="1"/>
  <c r="AG66" i="10" s="1"/>
  <c r="AG73" i="10" s="1"/>
  <c r="BP162" i="10" s="1"/>
  <c r="L20" i="16" s="1"/>
  <c r="P103" i="12" s="1"/>
  <c r="AO25" i="10"/>
  <c r="AO36" i="10" s="1"/>
  <c r="AO66" i="10" s="1"/>
  <c r="AO73" i="10" s="1"/>
  <c r="AJ25" i="10"/>
  <c r="AJ36" i="10" s="1"/>
  <c r="AJ66" i="10" s="1"/>
  <c r="AJ73" i="10" s="1"/>
  <c r="CP162" i="10" s="1"/>
  <c r="B25" i="16" s="1"/>
  <c r="F103" i="20" s="1"/>
  <c r="CR50" i="10"/>
  <c r="BN51" i="10"/>
  <c r="CB51" i="10"/>
  <c r="L25" i="10"/>
  <c r="AP25" i="10"/>
  <c r="AP36" i="10" s="1"/>
  <c r="AP66" i="10" s="1"/>
  <c r="AP73" i="10" s="1"/>
  <c r="CV162" i="10" s="1"/>
  <c r="H25" i="16" s="1"/>
  <c r="L103" i="20" s="1"/>
  <c r="R25" i="10"/>
  <c r="R36" i="10" s="1"/>
  <c r="R66" i="10" s="1"/>
  <c r="R73" i="10" s="1"/>
  <c r="J15" i="16" s="1"/>
  <c r="N103" i="7" s="1"/>
  <c r="AH52" i="10"/>
  <c r="AT25" i="10"/>
  <c r="AT36" i="10" s="1"/>
  <c r="AT66" i="10" s="1"/>
  <c r="AT73" i="10" s="1"/>
  <c r="CZ162" i="10" s="1"/>
  <c r="L25" i="16" s="1"/>
  <c r="P103" i="20" s="1"/>
  <c r="AU25" i="10"/>
  <c r="AU36" i="10" s="1"/>
  <c r="AU66" i="10" s="1"/>
  <c r="AU73" i="10" s="1"/>
  <c r="BF73" i="10"/>
  <c r="BI73" i="10"/>
  <c r="BU73" i="10"/>
  <c r="BY51" i="10"/>
  <c r="DA47" i="10"/>
  <c r="AE52" i="10"/>
  <c r="AO52" i="10"/>
  <c r="DA48" i="10"/>
  <c r="DA68" i="10" s="1"/>
  <c r="DA73" i="10" s="1"/>
  <c r="AR52" i="10"/>
  <c r="BK51" i="10"/>
  <c r="U52" i="10"/>
  <c r="CE46" i="10"/>
  <c r="AO51" i="10"/>
  <c r="U49" i="10"/>
  <c r="O52" i="10"/>
  <c r="AI42" i="10"/>
  <c r="CR48" i="10"/>
  <c r="CR68" i="10" s="1"/>
  <c r="U47" i="10"/>
  <c r="BH51" i="10"/>
  <c r="BV46" i="10"/>
  <c r="CX48" i="10"/>
  <c r="CX68" i="10" s="1"/>
  <c r="CX73" i="10" s="1"/>
  <c r="CF41" i="10"/>
  <c r="BK46" i="10"/>
  <c r="CB47" i="10"/>
  <c r="CB67" i="10" s="1"/>
  <c r="CB73" i="10" s="1"/>
  <c r="BY48" i="10"/>
  <c r="AV42" i="10"/>
  <c r="BY52" i="10"/>
  <c r="BH48" i="10"/>
  <c r="BQ47" i="10"/>
  <c r="BQ67" i="10" s="1"/>
  <c r="BQ73" i="10" s="1"/>
  <c r="AB52" i="10"/>
  <c r="CX47" i="10"/>
  <c r="BF43" i="10"/>
  <c r="CX50" i="10"/>
  <c r="AL52" i="10"/>
  <c r="CE47" i="10"/>
  <c r="CE67" i="10" s="1"/>
  <c r="CE73" i="10" s="1"/>
  <c r="CR47" i="10"/>
  <c r="CX52" i="10"/>
  <c r="BQ51" i="10"/>
  <c r="R52" i="10"/>
  <c r="AI31" i="10"/>
  <c r="BV51" i="10"/>
  <c r="BN47" i="10"/>
  <c r="BN67" i="10" s="1"/>
  <c r="BN73" i="10" s="1"/>
  <c r="BR41" i="10"/>
  <c r="BR36" i="10"/>
  <c r="AO49" i="10"/>
  <c r="O49" i="10"/>
  <c r="BV49" i="10"/>
  <c r="BR149" i="10"/>
  <c r="BQ46" i="10"/>
  <c r="BQ48" i="10"/>
  <c r="BR39" i="10"/>
  <c r="CE52" i="10"/>
  <c r="CV43" i="10"/>
  <c r="BR37" i="10"/>
  <c r="DB38" i="10"/>
  <c r="R51" i="10"/>
  <c r="AB51" i="10"/>
  <c r="AO47" i="10"/>
  <c r="CE49" i="10"/>
  <c r="Y49" i="10"/>
  <c r="BQ52" i="10"/>
  <c r="CE51" i="10"/>
  <c r="CX49" i="10"/>
  <c r="AH49" i="10"/>
  <c r="CP43" i="10"/>
  <c r="BK49" i="10"/>
  <c r="AB47" i="10"/>
  <c r="AU49" i="10"/>
  <c r="R49" i="10"/>
  <c r="BM43" i="10"/>
  <c r="O50" i="10"/>
  <c r="DB40" i="10"/>
  <c r="CU46" i="10"/>
  <c r="BK47" i="10"/>
  <c r="BK67" i="10" s="1"/>
  <c r="CU50" i="10"/>
  <c r="BP43" i="10"/>
  <c r="CB49" i="10"/>
  <c r="BY46" i="10"/>
  <c r="BN46" i="10"/>
  <c r="CU43" i="10"/>
  <c r="AL49" i="10"/>
  <c r="AV39" i="10"/>
  <c r="CB46" i="10"/>
  <c r="DA43" i="10"/>
  <c r="DA46" i="10"/>
  <c r="AE49" i="10"/>
  <c r="BY43" i="10"/>
  <c r="BQ50" i="10"/>
  <c r="BH46" i="10"/>
  <c r="BL43" i="10"/>
  <c r="BY47" i="10"/>
  <c r="BY67" i="10" s="1"/>
  <c r="BY73" i="10" s="1"/>
  <c r="CR46" i="10"/>
  <c r="AU48" i="10"/>
  <c r="BG43" i="10"/>
  <c r="CB48" i="10"/>
  <c r="BY49" i="10"/>
  <c r="BJ43" i="10"/>
  <c r="CX46" i="10"/>
  <c r="O47" i="10"/>
  <c r="AB49" i="10"/>
  <c r="CU47" i="10"/>
  <c r="DB150" i="10"/>
  <c r="BX43" i="10"/>
  <c r="AR48" i="10"/>
  <c r="AI28" i="10"/>
  <c r="BN48" i="10"/>
  <c r="CE48" i="10"/>
  <c r="BV43" i="10"/>
  <c r="BN43" i="10"/>
  <c r="AR49" i="10"/>
  <c r="BR38" i="10"/>
  <c r="BH49" i="10"/>
  <c r="BK48" i="10"/>
  <c r="DA49" i="10"/>
  <c r="BT43" i="10"/>
  <c r="CF36" i="10"/>
  <c r="BI43" i="10"/>
  <c r="DB37" i="10"/>
  <c r="U48" i="10"/>
  <c r="DB42" i="10"/>
  <c r="AI26" i="10"/>
  <c r="CU52" i="10"/>
  <c r="DA52" i="10"/>
  <c r="CF38" i="10"/>
  <c r="CU48" i="10"/>
  <c r="CE44" i="10"/>
  <c r="DB149" i="10"/>
  <c r="CE43" i="10"/>
  <c r="BH47" i="10"/>
  <c r="BH67" i="10" s="1"/>
  <c r="BH73" i="10" s="1"/>
  <c r="CU51" i="10"/>
  <c r="AI39" i="10"/>
  <c r="CZ43" i="10"/>
  <c r="CF37" i="10"/>
  <c r="BV47" i="10"/>
  <c r="BV67" i="10" s="1"/>
  <c r="CB43" i="10"/>
  <c r="BQ49" i="10"/>
  <c r="CR52" i="10"/>
  <c r="DB39" i="10"/>
  <c r="BH43" i="10"/>
  <c r="BV48" i="10"/>
  <c r="BK43" i="10"/>
  <c r="CD43" i="10"/>
  <c r="DA50" i="10"/>
  <c r="J37" i="10"/>
  <c r="V37" i="10" s="1"/>
  <c r="BR150" i="10"/>
  <c r="Y50" i="10"/>
  <c r="AI40" i="10"/>
  <c r="AH50" i="10"/>
  <c r="DA51" i="10"/>
  <c r="BR147" i="10"/>
  <c r="CY43" i="10"/>
  <c r="CX43" i="10"/>
  <c r="BR151" i="10"/>
  <c r="CR51" i="10"/>
  <c r="DB41" i="10"/>
  <c r="AU47" i="10"/>
  <c r="V39" i="10"/>
  <c r="L49" i="10"/>
  <c r="CG42" i="10"/>
  <c r="BR42" i="10"/>
  <c r="BH52" i="10"/>
  <c r="CS43" i="10"/>
  <c r="BY50" i="10"/>
  <c r="CQ43" i="10"/>
  <c r="BU43" i="10"/>
  <c r="AR51" i="10"/>
  <c r="Y51" i="10"/>
  <c r="AI41" i="10"/>
  <c r="AV40" i="10"/>
  <c r="AL50" i="10"/>
  <c r="AB50" i="10"/>
  <c r="Y47" i="10"/>
  <c r="AI37" i="10"/>
  <c r="BK52" i="10"/>
  <c r="L52" i="10"/>
  <c r="V42" i="10"/>
  <c r="J38" i="10"/>
  <c r="AI27" i="10"/>
  <c r="AH47" i="10"/>
  <c r="DB151" i="10"/>
  <c r="J41" i="10"/>
  <c r="AI30" i="10"/>
  <c r="AL51" i="10"/>
  <c r="AV41" i="10"/>
  <c r="BO43" i="10"/>
  <c r="R50" i="10"/>
  <c r="U50" i="10"/>
  <c r="O48" i="10"/>
  <c r="AB48" i="10"/>
  <c r="CW43" i="10"/>
  <c r="CR43" i="10"/>
  <c r="AU51" i="10"/>
  <c r="AR50" i="10"/>
  <c r="AE48" i="10"/>
  <c r="Y48" i="10"/>
  <c r="AI38" i="10"/>
  <c r="CT43" i="10"/>
  <c r="CE50" i="10"/>
  <c r="AE47" i="10"/>
  <c r="BR40" i="10"/>
  <c r="BH50" i="10"/>
  <c r="BQ43" i="10"/>
  <c r="AE51" i="10"/>
  <c r="AH48" i="10"/>
  <c r="CB52" i="10"/>
  <c r="BN49" i="10"/>
  <c r="CB50" i="10"/>
  <c r="BV50" i="10"/>
  <c r="CF40" i="10"/>
  <c r="CC43" i="10"/>
  <c r="BQ44" i="10"/>
  <c r="CR49" i="10"/>
  <c r="AO50" i="10"/>
  <c r="R48" i="10"/>
  <c r="BN52" i="10"/>
  <c r="BR148" i="10"/>
  <c r="DB148" i="10"/>
  <c r="DA44" i="10"/>
  <c r="BK50" i="10"/>
  <c r="CF39" i="10"/>
  <c r="AE50" i="10"/>
  <c r="AV38" i="10"/>
  <c r="AL48" i="10"/>
  <c r="CA43" i="10"/>
  <c r="BW43" i="10"/>
  <c r="BN50" i="10"/>
  <c r="AH51" i="10"/>
  <c r="AU50" i="10"/>
  <c r="R47" i="10"/>
  <c r="DB36" i="10"/>
  <c r="U51" i="10"/>
  <c r="O51" i="10"/>
  <c r="J40" i="10"/>
  <c r="AI29" i="10"/>
  <c r="CX51" i="10"/>
  <c r="AO48" i="10"/>
  <c r="AR47" i="10"/>
  <c r="CU49" i="10"/>
  <c r="BV52" i="10"/>
  <c r="CF42" i="10"/>
  <c r="BZ43" i="10"/>
  <c r="AL47" i="10"/>
  <c r="AV37" i="10"/>
  <c r="S43" i="10" l="1"/>
  <c r="BH162" i="10"/>
  <c r="D20" i="16" s="1"/>
  <c r="H103" i="12" s="1"/>
  <c r="BV73" i="10"/>
  <c r="CF67" i="10"/>
  <c r="CF74" i="10" s="1"/>
  <c r="CE74" i="10"/>
  <c r="BK73" i="10"/>
  <c r="BR67" i="10"/>
  <c r="BR74" i="10" s="1"/>
  <c r="BQ74" i="10"/>
  <c r="BQ162" i="10"/>
  <c r="M20" i="16" s="1"/>
  <c r="Q103" i="12" s="1"/>
  <c r="BN162" i="10"/>
  <c r="J20" i="16" s="1"/>
  <c r="N103" i="12" s="1"/>
  <c r="BK162" i="10"/>
  <c r="G20" i="16" s="1"/>
  <c r="K103" i="12" s="1"/>
  <c r="AE43" i="10"/>
  <c r="AQ43" i="10"/>
  <c r="AF43" i="10"/>
  <c r="AN43" i="10"/>
  <c r="AB62" i="10"/>
  <c r="CU60" i="10"/>
  <c r="AB43" i="10"/>
  <c r="AU62" i="10"/>
  <c r="U59" i="10"/>
  <c r="W43" i="10"/>
  <c r="AH59" i="10"/>
  <c r="AH62" i="10"/>
  <c r="CU62" i="10"/>
  <c r="BQ56" i="10"/>
  <c r="CU57" i="10"/>
  <c r="BR51" i="10"/>
  <c r="BK58" i="10"/>
  <c r="BQ61" i="10"/>
  <c r="U61" i="10"/>
  <c r="DA62" i="10"/>
  <c r="AA43" i="10"/>
  <c r="Y43" i="10"/>
  <c r="AD43" i="10"/>
  <c r="M43" i="10"/>
  <c r="O46" i="10"/>
  <c r="O53" i="10" s="1"/>
  <c r="T43" i="10"/>
  <c r="U43" i="10"/>
  <c r="AG43" i="10"/>
  <c r="AJ43" i="10"/>
  <c r="O43" i="10"/>
  <c r="U46" i="10"/>
  <c r="U53" i="10" s="1"/>
  <c r="AS43" i="10"/>
  <c r="N43" i="10"/>
  <c r="AI25" i="10"/>
  <c r="K43" i="10"/>
  <c r="Q43" i="10"/>
  <c r="Z66" i="10"/>
  <c r="Z73" i="10" s="1"/>
  <c r="BI162" i="10" s="1"/>
  <c r="E20" i="16" s="1"/>
  <c r="I103" i="12" s="1"/>
  <c r="AB46" i="10"/>
  <c r="AB53" i="10" s="1"/>
  <c r="Z43" i="10"/>
  <c r="P66" i="10"/>
  <c r="P73" i="10" s="1"/>
  <c r="H15" i="16" s="1"/>
  <c r="L103" i="7" s="1"/>
  <c r="P43" i="10"/>
  <c r="L36" i="10"/>
  <c r="L66" i="10" s="1"/>
  <c r="L73" i="10" s="1"/>
  <c r="D15" i="16" s="1"/>
  <c r="H103" i="7" s="1"/>
  <c r="X43" i="10"/>
  <c r="Y46" i="10"/>
  <c r="AM43" i="10"/>
  <c r="AO46" i="10"/>
  <c r="AO53" i="10" s="1"/>
  <c r="AE46" i="10"/>
  <c r="AC43" i="10"/>
  <c r="AU46" i="10"/>
  <c r="AU53" i="10" s="1"/>
  <c r="AO43" i="10"/>
  <c r="AT43" i="10"/>
  <c r="DA162" i="10"/>
  <c r="M25" i="16" s="1"/>
  <c r="Q103" i="20" s="1"/>
  <c r="CX162" i="10"/>
  <c r="J25" i="16" s="1"/>
  <c r="N103" i="20" s="1"/>
  <c r="CU56" i="10"/>
  <c r="DB47" i="10"/>
  <c r="CF51" i="10"/>
  <c r="BY61" i="10"/>
  <c r="BY58" i="10"/>
  <c r="BY56" i="10"/>
  <c r="U57" i="10"/>
  <c r="AK43" i="10"/>
  <c r="AV36" i="10"/>
  <c r="AV44" i="10" s="1"/>
  <c r="AU43" i="10"/>
  <c r="AU44" i="10"/>
  <c r="AL43" i="10"/>
  <c r="CR73" i="10"/>
  <c r="CR162" i="10" s="1"/>
  <c r="CU58" i="10"/>
  <c r="CU68" i="10"/>
  <c r="CU73" i="10" s="1"/>
  <c r="CU162" i="10" s="1"/>
  <c r="G25" i="16" s="1"/>
  <c r="K103" i="20" s="1"/>
  <c r="CQ162" i="10"/>
  <c r="C25" i="16" s="1"/>
  <c r="G103" i="20" s="1"/>
  <c r="BF162" i="10"/>
  <c r="B20" i="16" s="1"/>
  <c r="F103" i="12" s="1"/>
  <c r="DA58" i="10"/>
  <c r="BJ116" i="10"/>
  <c r="CE57" i="10"/>
  <c r="AP43" i="10"/>
  <c r="AR46" i="10"/>
  <c r="AR53" i="10" s="1"/>
  <c r="AH46" i="10"/>
  <c r="AH53" i="10" s="1"/>
  <c r="AR43" i="10"/>
  <c r="AH44" i="10"/>
  <c r="AH43" i="10"/>
  <c r="AI36" i="10"/>
  <c r="AI44" i="10" s="1"/>
  <c r="R46" i="10"/>
  <c r="AU74" i="10"/>
  <c r="AL46" i="10"/>
  <c r="AL53" i="10" s="1"/>
  <c r="R43" i="10"/>
  <c r="AV66" i="10"/>
  <c r="AV74" i="10" s="1"/>
  <c r="CE61" i="10"/>
  <c r="AW42" i="10"/>
  <c r="BQ57" i="10"/>
  <c r="J73" i="10"/>
  <c r="B15" i="16" s="1"/>
  <c r="F103" i="7" s="1"/>
  <c r="CE56" i="10"/>
  <c r="CE59" i="10"/>
  <c r="U62" i="10"/>
  <c r="CE62" i="10"/>
  <c r="AU60" i="10"/>
  <c r="AO59" i="10"/>
  <c r="DA57" i="10"/>
  <c r="AO62" i="10"/>
  <c r="DA59" i="10"/>
  <c r="AU57" i="10"/>
  <c r="BK61" i="10"/>
  <c r="BQ62" i="10"/>
  <c r="AV52" i="10"/>
  <c r="DA60" i="10"/>
  <c r="DB60" i="10" s="1"/>
  <c r="BR48" i="10"/>
  <c r="AI52" i="10"/>
  <c r="BK56" i="10"/>
  <c r="AB59" i="10"/>
  <c r="AU58" i="10"/>
  <c r="L47" i="10"/>
  <c r="O57" i="10" s="1"/>
  <c r="BK57" i="10"/>
  <c r="BY59" i="10"/>
  <c r="BY53" i="10"/>
  <c r="BR44" i="10"/>
  <c r="BQ53" i="10"/>
  <c r="AH57" i="10"/>
  <c r="CE58" i="10"/>
  <c r="CU53" i="10"/>
  <c r="AU59" i="10"/>
  <c r="AV49" i="10"/>
  <c r="DA54" i="10"/>
  <c r="BQ60" i="10"/>
  <c r="BK53" i="10"/>
  <c r="U58" i="10"/>
  <c r="CF46" i="10"/>
  <c r="BR46" i="10"/>
  <c r="BK59" i="10"/>
  <c r="DA56" i="10"/>
  <c r="BQ58" i="10"/>
  <c r="DA53" i="10"/>
  <c r="DB46" i="10"/>
  <c r="CF44" i="10"/>
  <c r="AI49" i="10"/>
  <c r="DB48" i="10"/>
  <c r="DB52" i="10"/>
  <c r="CF49" i="10"/>
  <c r="AH61" i="10"/>
  <c r="DB50" i="10"/>
  <c r="CB53" i="10"/>
  <c r="AH58" i="10"/>
  <c r="BY57" i="10"/>
  <c r="CF47" i="10"/>
  <c r="CE53" i="10"/>
  <c r="AH60" i="10"/>
  <c r="BR47" i="10"/>
  <c r="BQ59" i="10"/>
  <c r="CF48" i="10"/>
  <c r="BR49" i="10"/>
  <c r="BQ54" i="10"/>
  <c r="BN53" i="10"/>
  <c r="AB57" i="10"/>
  <c r="AI47" i="10"/>
  <c r="CF52" i="10"/>
  <c r="BY62" i="10"/>
  <c r="V49" i="10"/>
  <c r="O59" i="10"/>
  <c r="DA61" i="10"/>
  <c r="AO58" i="10"/>
  <c r="AV48" i="10"/>
  <c r="BY60" i="10"/>
  <c r="CF50" i="10"/>
  <c r="U60" i="10"/>
  <c r="CX53" i="10"/>
  <c r="DB49" i="10"/>
  <c r="CU59" i="10"/>
  <c r="CE60" i="10"/>
  <c r="AI48" i="10"/>
  <c r="AB58" i="10"/>
  <c r="DB51" i="10"/>
  <c r="CU61" i="10"/>
  <c r="AV47" i="10"/>
  <c r="AO57" i="10"/>
  <c r="DB44" i="10"/>
  <c r="O62" i="10"/>
  <c r="V52" i="10"/>
  <c r="CE54" i="10"/>
  <c r="AO60" i="10"/>
  <c r="AV50" i="10"/>
  <c r="AO61" i="10"/>
  <c r="AV51" i="10"/>
  <c r="BV53" i="10"/>
  <c r="AB61" i="10"/>
  <c r="AI51" i="10"/>
  <c r="BK62" i="10"/>
  <c r="BR52" i="10"/>
  <c r="V40" i="10"/>
  <c r="L50" i="10"/>
  <c r="BR50" i="10"/>
  <c r="BK60" i="10"/>
  <c r="L48" i="10"/>
  <c r="V38" i="10"/>
  <c r="CR53" i="10"/>
  <c r="AU61" i="10"/>
  <c r="J43" i="10"/>
  <c r="L51" i="10"/>
  <c r="V41" i="10"/>
  <c r="AW41" i="10" s="1"/>
  <c r="BH53" i="10"/>
  <c r="AI50" i="10"/>
  <c r="AB60" i="10"/>
  <c r="AI62" i="10" l="1"/>
  <c r="CF58" i="10"/>
  <c r="V59" i="10"/>
  <c r="AI61" i="10"/>
  <c r="AV62" i="10"/>
  <c r="BR56" i="10"/>
  <c r="CF59" i="10"/>
  <c r="AI59" i="10"/>
  <c r="DB57" i="10"/>
  <c r="L46" i="10"/>
  <c r="V46" i="10" s="1"/>
  <c r="DB62" i="10"/>
  <c r="BR61" i="10"/>
  <c r="BR58" i="10"/>
  <c r="AV57" i="10"/>
  <c r="CF61" i="10"/>
  <c r="V57" i="10"/>
  <c r="AB56" i="10"/>
  <c r="AB63" i="10" s="1"/>
  <c r="DB56" i="10"/>
  <c r="U56" i="10"/>
  <c r="U63" i="10" s="1"/>
  <c r="Y53" i="10"/>
  <c r="U44" i="10"/>
  <c r="AH56" i="10"/>
  <c r="V36" i="10"/>
  <c r="V44" i="10" s="1"/>
  <c r="AH74" i="10"/>
  <c r="AI66" i="10"/>
  <c r="AI74" i="10" s="1"/>
  <c r="N15" i="16"/>
  <c r="V66" i="10"/>
  <c r="V74" i="10" s="1"/>
  <c r="AE53" i="10"/>
  <c r="L43" i="10"/>
  <c r="N20" i="16"/>
  <c r="U74" i="10"/>
  <c r="CF56" i="10"/>
  <c r="AH54" i="10"/>
  <c r="AV46" i="10"/>
  <c r="AV54" i="10" s="1"/>
  <c r="AI46" i="10"/>
  <c r="AI54" i="10" s="1"/>
  <c r="AU56" i="10"/>
  <c r="AU63" i="10" s="1"/>
  <c r="AV59" i="10"/>
  <c r="BR162" i="10"/>
  <c r="DB58" i="10"/>
  <c r="D25" i="16"/>
  <c r="DB162" i="10"/>
  <c r="DA74" i="10"/>
  <c r="DB68" i="10"/>
  <c r="DB74" i="10" s="1"/>
  <c r="BR57" i="10"/>
  <c r="BG116" i="10"/>
  <c r="BG122" i="10" s="1"/>
  <c r="BJ122" i="10"/>
  <c r="BJ146" i="10"/>
  <c r="CF57" i="10"/>
  <c r="AO56" i="10"/>
  <c r="AU54" i="10"/>
  <c r="R53" i="10"/>
  <c r="V62" i="10"/>
  <c r="BR62" i="10"/>
  <c r="BQ63" i="10"/>
  <c r="CF62" i="10"/>
  <c r="DB59" i="10"/>
  <c r="AV60" i="10"/>
  <c r="AV58" i="10"/>
  <c r="V47" i="10"/>
  <c r="DA63" i="10"/>
  <c r="BR59" i="10"/>
  <c r="DB54" i="10"/>
  <c r="BR60" i="10"/>
  <c r="BR54" i="10"/>
  <c r="AI57" i="10"/>
  <c r="CE63" i="10"/>
  <c r="BQ64" i="10"/>
  <c r="CF54" i="10"/>
  <c r="AI58" i="10"/>
  <c r="AI60" i="10"/>
  <c r="CU63" i="10"/>
  <c r="DA64" i="10"/>
  <c r="V48" i="10"/>
  <c r="O58" i="10"/>
  <c r="V58" i="10" s="1"/>
  <c r="V50" i="10"/>
  <c r="O60" i="10"/>
  <c r="V60" i="10" s="1"/>
  <c r="CF60" i="10"/>
  <c r="O61" i="10"/>
  <c r="V61" i="10" s="1"/>
  <c r="V51" i="10"/>
  <c r="AV61" i="10"/>
  <c r="BY63" i="10"/>
  <c r="BK63" i="10"/>
  <c r="CE64" i="10"/>
  <c r="DB61" i="10"/>
  <c r="U54" i="10" l="1"/>
  <c r="L53" i="10"/>
  <c r="O56" i="10"/>
  <c r="U64" i="10" s="1"/>
  <c r="AI56" i="10"/>
  <c r="AI64" i="10" s="1"/>
  <c r="DB64" i="10"/>
  <c r="N25" i="16"/>
  <c r="H103" i="20"/>
  <c r="AH64" i="10"/>
  <c r="AH63" i="10"/>
  <c r="AV56" i="10"/>
  <c r="AV64" i="10" s="1"/>
  <c r="AU64" i="10"/>
  <c r="AO63" i="10"/>
  <c r="CT117" i="10"/>
  <c r="CS117" i="10"/>
  <c r="BG146" i="10"/>
  <c r="BR64" i="10"/>
  <c r="CF64" i="10"/>
  <c r="V54" i="10"/>
  <c r="O63" i="10" l="1"/>
  <c r="V56" i="10"/>
  <c r="V64" i="10" s="1"/>
  <c r="CY117" i="10"/>
  <c r="CU117" i="10"/>
  <c r="CR117" i="10"/>
  <c r="CS147" i="10"/>
  <c r="CS122" i="10"/>
  <c r="CW117" i="10"/>
  <c r="CT147" i="10"/>
  <c r="CT122" i="10"/>
  <c r="CV117" i="10"/>
  <c r="CZ117" i="10"/>
  <c r="CR147" i="10" l="1"/>
  <c r="CR122" i="10"/>
  <c r="CX117" i="10"/>
  <c r="CW122" i="10"/>
  <c r="CW147" i="10"/>
  <c r="CV122" i="10"/>
  <c r="CV147" i="10"/>
  <c r="CU122" i="10"/>
  <c r="CU147" i="10"/>
  <c r="CZ147" i="10"/>
  <c r="CZ122" i="10"/>
  <c r="DA117" i="10"/>
  <c r="CY147" i="10"/>
  <c r="CY122" i="10"/>
  <c r="DA147" i="10" l="1"/>
  <c r="DA122" i="10"/>
  <c r="CX122" i="10"/>
  <c r="CX147" i="10"/>
  <c r="AK183" i="4" l="1"/>
  <c r="AJ183" i="4"/>
  <c r="AI183" i="4"/>
  <c r="AH183" i="4"/>
  <c r="AG183" i="4"/>
  <c r="AF183" i="4"/>
  <c r="AE183" i="4"/>
  <c r="AD183" i="4"/>
  <c r="AC183" i="4"/>
  <c r="AB183" i="4"/>
  <c r="AA183" i="4"/>
  <c r="AK164" i="4"/>
  <c r="AJ164" i="4"/>
  <c r="AI164" i="4"/>
  <c r="AH164" i="4"/>
  <c r="AG164" i="4"/>
  <c r="AF164" i="4"/>
  <c r="AE164" i="4"/>
  <c r="AD164" i="4"/>
  <c r="AC164" i="4"/>
  <c r="AB164" i="4"/>
  <c r="AA164" i="4"/>
  <c r="Z164" i="4"/>
  <c r="AK163" i="4"/>
  <c r="AJ163" i="4"/>
  <c r="AI163" i="4"/>
  <c r="AH163" i="4"/>
  <c r="AG163" i="4"/>
  <c r="AF163" i="4"/>
  <c r="AE163" i="4"/>
  <c r="AD163" i="4"/>
  <c r="AC163" i="4"/>
  <c r="AB163" i="4"/>
  <c r="AA163" i="4"/>
  <c r="Z163" i="4"/>
  <c r="AK162" i="4"/>
  <c r="AJ162" i="4"/>
  <c r="AI162" i="4"/>
  <c r="AH162" i="4"/>
  <c r="AG162" i="4"/>
  <c r="AF162" i="4"/>
  <c r="AE162" i="4"/>
  <c r="AD162" i="4"/>
  <c r="AC162" i="4"/>
  <c r="AB162" i="4"/>
  <c r="AA162" i="4"/>
  <c r="Z162" i="4"/>
  <c r="AK161" i="4"/>
  <c r="AJ161" i="4"/>
  <c r="AI161" i="4"/>
  <c r="AH161" i="4"/>
  <c r="AG161" i="4"/>
  <c r="AF161" i="4"/>
  <c r="AE161" i="4"/>
  <c r="AD161" i="4"/>
  <c r="AC161" i="4"/>
  <c r="AB161" i="4"/>
  <c r="AA161" i="4"/>
  <c r="Z161" i="4"/>
  <c r="AK159" i="4"/>
  <c r="AJ159" i="4"/>
  <c r="AI159" i="4"/>
  <c r="AH159" i="4"/>
  <c r="AG159" i="4"/>
  <c r="AF159" i="4"/>
  <c r="AE159" i="4"/>
  <c r="AD159" i="4"/>
  <c r="AC159" i="4"/>
  <c r="AB159" i="4"/>
  <c r="AA159" i="4"/>
  <c r="Z159" i="4"/>
  <c r="AK158" i="4"/>
  <c r="AJ158" i="4"/>
  <c r="AI158" i="4"/>
  <c r="AH158" i="4"/>
  <c r="AG158" i="4"/>
  <c r="AF158" i="4"/>
  <c r="AE158" i="4"/>
  <c r="AD158" i="4"/>
  <c r="AC158" i="4"/>
  <c r="AB158" i="4"/>
  <c r="AA158" i="4"/>
  <c r="Z158" i="4"/>
  <c r="AK155" i="4"/>
  <c r="AJ155" i="4"/>
  <c r="AI155" i="4"/>
  <c r="AH155" i="4"/>
  <c r="AG155" i="4"/>
  <c r="AF155" i="4"/>
  <c r="AE155" i="4"/>
  <c r="AD155" i="4"/>
  <c r="AC155" i="4"/>
  <c r="AB155" i="4"/>
  <c r="AA155" i="4"/>
  <c r="Z155" i="4"/>
  <c r="AK110" i="4"/>
  <c r="AJ110" i="4"/>
  <c r="AI110" i="4"/>
  <c r="AH110" i="4"/>
  <c r="AG110" i="4"/>
  <c r="AF110" i="4"/>
  <c r="AE110" i="4"/>
  <c r="AD110" i="4"/>
  <c r="AC110" i="4"/>
  <c r="AB110" i="4"/>
  <c r="AA110" i="4"/>
  <c r="Z110" i="4"/>
  <c r="AK69" i="4"/>
  <c r="AJ69" i="4"/>
  <c r="AI69" i="4"/>
  <c r="AH69" i="4"/>
  <c r="AG69" i="4"/>
  <c r="AF69" i="4"/>
  <c r="AE69" i="4"/>
  <c r="AD69" i="4"/>
  <c r="AC69" i="4"/>
  <c r="AB69" i="4"/>
  <c r="AA69" i="4"/>
  <c r="Z69" i="4"/>
  <c r="AK68" i="4"/>
  <c r="AJ68" i="4"/>
  <c r="AI68" i="4"/>
  <c r="AH68" i="4"/>
  <c r="AG68" i="4"/>
  <c r="AF68" i="4"/>
  <c r="AE68" i="4"/>
  <c r="AD68" i="4"/>
  <c r="AC68" i="4"/>
  <c r="AB68" i="4"/>
  <c r="AA68" i="4"/>
  <c r="Z68" i="4"/>
  <c r="AK67" i="4"/>
  <c r="AJ67" i="4"/>
  <c r="AI67" i="4"/>
  <c r="AI70" i="4" s="1"/>
  <c r="AH67" i="4"/>
  <c r="AG67" i="4"/>
  <c r="AF67" i="4"/>
  <c r="AF70" i="4" s="1"/>
  <c r="AE67" i="4"/>
  <c r="AE70" i="4" s="1"/>
  <c r="AD67" i="4"/>
  <c r="AD70" i="4" s="1"/>
  <c r="AC67" i="4"/>
  <c r="AC70" i="4" s="1"/>
  <c r="AB67" i="4"/>
  <c r="AA67" i="4"/>
  <c r="AA70" i="4" s="1"/>
  <c r="Z67" i="4"/>
  <c r="AK63" i="4"/>
  <c r="AJ63" i="4"/>
  <c r="AI63" i="4"/>
  <c r="AH63" i="4"/>
  <c r="AG63" i="4"/>
  <c r="AF63" i="4"/>
  <c r="AE63" i="4"/>
  <c r="AD63" i="4"/>
  <c r="AC63" i="4"/>
  <c r="AB63" i="4"/>
  <c r="AA63" i="4"/>
  <c r="Z63" i="4"/>
  <c r="AK62" i="4"/>
  <c r="AJ62" i="4"/>
  <c r="AI62" i="4"/>
  <c r="AH62" i="4"/>
  <c r="AG62" i="4"/>
  <c r="AF62" i="4"/>
  <c r="AE62" i="4"/>
  <c r="AD62" i="4"/>
  <c r="AC62" i="4"/>
  <c r="AB62" i="4"/>
  <c r="AA62" i="4"/>
  <c r="Z62" i="4"/>
  <c r="AK61" i="4"/>
  <c r="AJ61" i="4"/>
  <c r="AI61" i="4"/>
  <c r="AH61" i="4"/>
  <c r="AG61" i="4"/>
  <c r="AF61" i="4"/>
  <c r="AE61" i="4"/>
  <c r="AD61" i="4"/>
  <c r="AC61" i="4"/>
  <c r="AB61" i="4"/>
  <c r="AA61" i="4"/>
  <c r="Z61" i="4"/>
  <c r="AK60" i="4"/>
  <c r="AJ60" i="4"/>
  <c r="AI60" i="4"/>
  <c r="AH60" i="4"/>
  <c r="AG60" i="4"/>
  <c r="AF60" i="4"/>
  <c r="AE60" i="4"/>
  <c r="AD60" i="4"/>
  <c r="AC60" i="4"/>
  <c r="AB60" i="4"/>
  <c r="AA60" i="4"/>
  <c r="Z60" i="4"/>
  <c r="AK58" i="4"/>
  <c r="AJ58" i="4"/>
  <c r="AI58" i="4"/>
  <c r="AH58" i="4"/>
  <c r="AG58" i="4"/>
  <c r="AF58" i="4"/>
  <c r="AE58" i="4"/>
  <c r="AD58" i="4"/>
  <c r="AC58" i="4"/>
  <c r="AB58" i="4"/>
  <c r="AA58" i="4"/>
  <c r="Z58" i="4"/>
  <c r="AK57" i="4"/>
  <c r="AJ57" i="4"/>
  <c r="AI57" i="4"/>
  <c r="AH57" i="4"/>
  <c r="AG57" i="4"/>
  <c r="AF57" i="4"/>
  <c r="AE57" i="4"/>
  <c r="AD57" i="4"/>
  <c r="AC57" i="4"/>
  <c r="AB57" i="4"/>
  <c r="AA57" i="4"/>
  <c r="Z57" i="4"/>
  <c r="AK56" i="4"/>
  <c r="AJ56" i="4"/>
  <c r="AI56" i="4"/>
  <c r="AH56" i="4"/>
  <c r="AG56" i="4"/>
  <c r="AF56" i="4"/>
  <c r="AE56" i="4"/>
  <c r="AD56" i="4"/>
  <c r="AC56" i="4"/>
  <c r="AB56" i="4"/>
  <c r="AA56" i="4"/>
  <c r="Z56" i="4"/>
  <c r="AK54" i="4"/>
  <c r="AJ54" i="4"/>
  <c r="AI54" i="4"/>
  <c r="AH54" i="4"/>
  <c r="AG54" i="4"/>
  <c r="AF54" i="4"/>
  <c r="AE54" i="4"/>
  <c r="AD54" i="4"/>
  <c r="AC54" i="4"/>
  <c r="AB54" i="4"/>
  <c r="AA54" i="4"/>
  <c r="Z54" i="4"/>
  <c r="AK53" i="4"/>
  <c r="AJ53" i="4"/>
  <c r="AI53" i="4"/>
  <c r="AH53" i="4"/>
  <c r="AG53" i="4"/>
  <c r="AF53" i="4"/>
  <c r="AE53" i="4"/>
  <c r="AD53" i="4"/>
  <c r="AC53" i="4"/>
  <c r="AB53" i="4"/>
  <c r="AA53" i="4"/>
  <c r="Z53" i="4"/>
  <c r="AK49" i="4"/>
  <c r="AJ49" i="4"/>
  <c r="AI49" i="4"/>
  <c r="AH49" i="4"/>
  <c r="AG49" i="4"/>
  <c r="AF49" i="4"/>
  <c r="AE49" i="4"/>
  <c r="AD49" i="4"/>
  <c r="AC49" i="4"/>
  <c r="AB49" i="4"/>
  <c r="AA49" i="4"/>
  <c r="Z49" i="4"/>
  <c r="AK48" i="4"/>
  <c r="AJ48" i="4"/>
  <c r="AI48" i="4"/>
  <c r="AH48" i="4"/>
  <c r="AG48" i="4"/>
  <c r="AF48" i="4"/>
  <c r="AE48" i="4"/>
  <c r="AD48" i="4"/>
  <c r="AC48" i="4"/>
  <c r="AB48" i="4"/>
  <c r="AA48" i="4"/>
  <c r="Z48" i="4"/>
  <c r="AK47" i="4"/>
  <c r="AJ47" i="4"/>
  <c r="AI47" i="4"/>
  <c r="AH47" i="4"/>
  <c r="AG47" i="4"/>
  <c r="AF47" i="4"/>
  <c r="AE47" i="4"/>
  <c r="AD47" i="4"/>
  <c r="AC47" i="4"/>
  <c r="AB47" i="4"/>
  <c r="AA47" i="4"/>
  <c r="Z47" i="4"/>
  <c r="AK46" i="4"/>
  <c r="AJ46" i="4"/>
  <c r="AI46" i="4"/>
  <c r="AH46" i="4"/>
  <c r="AG46" i="4"/>
  <c r="AF46" i="4"/>
  <c r="AE46" i="4"/>
  <c r="AD46" i="4"/>
  <c r="AC46" i="4"/>
  <c r="AB46" i="4"/>
  <c r="AA46" i="4"/>
  <c r="Z46" i="4"/>
  <c r="AK45" i="4"/>
  <c r="AJ45" i="4"/>
  <c r="AI45" i="4"/>
  <c r="AH45" i="4"/>
  <c r="AG45" i="4"/>
  <c r="AF45" i="4"/>
  <c r="AE45" i="4"/>
  <c r="AD45" i="4"/>
  <c r="AC45" i="4"/>
  <c r="AB45" i="4"/>
  <c r="AA45" i="4"/>
  <c r="Z45" i="4"/>
  <c r="AK44" i="4"/>
  <c r="AJ44" i="4"/>
  <c r="AI44" i="4"/>
  <c r="AH44" i="4"/>
  <c r="AG44" i="4"/>
  <c r="AF44" i="4"/>
  <c r="AE44" i="4"/>
  <c r="AD44" i="4"/>
  <c r="AC44" i="4"/>
  <c r="AB44" i="4"/>
  <c r="AA44" i="4"/>
  <c r="Z44" i="4"/>
  <c r="AK43" i="4"/>
  <c r="AJ43" i="4"/>
  <c r="AI43" i="4"/>
  <c r="AH43" i="4"/>
  <c r="AG43" i="4"/>
  <c r="AF43" i="4"/>
  <c r="AE43" i="4"/>
  <c r="AD43" i="4"/>
  <c r="AC43" i="4"/>
  <c r="AB43" i="4"/>
  <c r="AA43" i="4"/>
  <c r="Z43" i="4"/>
  <c r="AK42" i="4"/>
  <c r="AJ42" i="4"/>
  <c r="AI42" i="4"/>
  <c r="AH42" i="4"/>
  <c r="AG42" i="4"/>
  <c r="AF42" i="4"/>
  <c r="AE42" i="4"/>
  <c r="AD42" i="4"/>
  <c r="AC42" i="4"/>
  <c r="AB42" i="4"/>
  <c r="AA42" i="4"/>
  <c r="Z42" i="4"/>
  <c r="AK41" i="4"/>
  <c r="AJ41" i="4"/>
  <c r="AI41" i="4"/>
  <c r="AH41" i="4"/>
  <c r="AG41" i="4"/>
  <c r="AF41" i="4"/>
  <c r="AE41" i="4"/>
  <c r="AD41" i="4"/>
  <c r="AC41" i="4"/>
  <c r="AB41" i="4"/>
  <c r="AA41" i="4"/>
  <c r="Z41" i="4"/>
  <c r="AK40" i="4"/>
  <c r="AJ40" i="4"/>
  <c r="AI40" i="4"/>
  <c r="AH40" i="4"/>
  <c r="AG40" i="4"/>
  <c r="AF40" i="4"/>
  <c r="AE40" i="4"/>
  <c r="AD40" i="4"/>
  <c r="AC40" i="4"/>
  <c r="AB40" i="4"/>
  <c r="AA40" i="4"/>
  <c r="Z40" i="4"/>
  <c r="AK39" i="4"/>
  <c r="AJ39" i="4"/>
  <c r="AI39" i="4"/>
  <c r="AH39" i="4"/>
  <c r="AG39" i="4"/>
  <c r="AF39" i="4"/>
  <c r="AE39" i="4"/>
  <c r="AD39" i="4"/>
  <c r="AC39" i="4"/>
  <c r="AB39" i="4"/>
  <c r="AA39" i="4"/>
  <c r="Z39" i="4"/>
  <c r="AK38" i="4"/>
  <c r="AJ38" i="4"/>
  <c r="AI38" i="4"/>
  <c r="AH38" i="4"/>
  <c r="AG38" i="4"/>
  <c r="AF38" i="4"/>
  <c r="AE38" i="4"/>
  <c r="AD38" i="4"/>
  <c r="AC38" i="4"/>
  <c r="AB38" i="4"/>
  <c r="AA38" i="4"/>
  <c r="Z38" i="4"/>
  <c r="AK37" i="4"/>
  <c r="AJ37" i="4"/>
  <c r="AI37" i="4"/>
  <c r="AH37" i="4"/>
  <c r="AG37" i="4"/>
  <c r="AF37" i="4"/>
  <c r="AE37" i="4"/>
  <c r="AD37" i="4"/>
  <c r="AC37" i="4"/>
  <c r="AB37" i="4"/>
  <c r="AA37" i="4"/>
  <c r="Z37" i="4"/>
  <c r="AK36" i="4"/>
  <c r="AJ36" i="4"/>
  <c r="AI36" i="4"/>
  <c r="AH36" i="4"/>
  <c r="AG36" i="4"/>
  <c r="AF36" i="4"/>
  <c r="AE36" i="4"/>
  <c r="AD36" i="4"/>
  <c r="AC36" i="4"/>
  <c r="AB36" i="4"/>
  <c r="AA36" i="4"/>
  <c r="Z36" i="4"/>
  <c r="AK35" i="4"/>
  <c r="AJ35" i="4"/>
  <c r="AI35" i="4"/>
  <c r="AH35" i="4"/>
  <c r="AG35" i="4"/>
  <c r="AF35" i="4"/>
  <c r="AE35" i="4"/>
  <c r="AD35" i="4"/>
  <c r="AC35" i="4"/>
  <c r="AB35" i="4"/>
  <c r="AA35" i="4"/>
  <c r="Z35" i="4"/>
  <c r="AK34" i="4"/>
  <c r="AJ34" i="4"/>
  <c r="AI34" i="4"/>
  <c r="AH34" i="4"/>
  <c r="AG34" i="4"/>
  <c r="AF34" i="4"/>
  <c r="AE34" i="4"/>
  <c r="AD34" i="4"/>
  <c r="AC34" i="4"/>
  <c r="AB34" i="4"/>
  <c r="AA34" i="4"/>
  <c r="Z34" i="4"/>
  <c r="AK33" i="4"/>
  <c r="AK50" i="4" s="1"/>
  <c r="AJ33" i="4"/>
  <c r="AJ50" i="4" s="1"/>
  <c r="AI33" i="4"/>
  <c r="AH33" i="4"/>
  <c r="AG33" i="4"/>
  <c r="AG50" i="4" s="1"/>
  <c r="AF33" i="4"/>
  <c r="AE33" i="4"/>
  <c r="AD33" i="4"/>
  <c r="AC33" i="4"/>
  <c r="AB33" i="4"/>
  <c r="AA33" i="4"/>
  <c r="Z33" i="4"/>
  <c r="AK16" i="4"/>
  <c r="AJ16" i="4"/>
  <c r="AI16" i="4"/>
  <c r="AH16" i="4"/>
  <c r="AG16" i="4"/>
  <c r="AF16" i="4"/>
  <c r="AE16" i="4"/>
  <c r="AD16" i="4"/>
  <c r="AC16" i="4"/>
  <c r="AB16" i="4"/>
  <c r="AA16" i="4"/>
  <c r="Z16" i="4"/>
  <c r="AK15" i="4"/>
  <c r="AJ15" i="4"/>
  <c r="AI15" i="4"/>
  <c r="AH15" i="4"/>
  <c r="AG15" i="4"/>
  <c r="AF15" i="4"/>
  <c r="AE15" i="4"/>
  <c r="AD15" i="4"/>
  <c r="AC15" i="4"/>
  <c r="AB15" i="4"/>
  <c r="AA15" i="4"/>
  <c r="Z15" i="4"/>
  <c r="AK14" i="4"/>
  <c r="AJ14" i="4"/>
  <c r="AI14" i="4"/>
  <c r="AH14" i="4"/>
  <c r="AG14" i="4"/>
  <c r="AF14" i="4"/>
  <c r="AE14" i="4"/>
  <c r="AD14" i="4"/>
  <c r="AC14" i="4"/>
  <c r="AB14" i="4"/>
  <c r="AA14" i="4"/>
  <c r="Z14" i="4"/>
  <c r="AK13" i="4"/>
  <c r="AJ13" i="4"/>
  <c r="AJ17" i="4" s="1"/>
  <c r="AI13" i="4"/>
  <c r="AI17" i="4" s="1"/>
  <c r="AH13" i="4"/>
  <c r="AH17" i="4" s="1"/>
  <c r="AG13" i="4"/>
  <c r="AG17" i="4" s="1"/>
  <c r="AF13" i="4"/>
  <c r="AF17" i="4" s="1"/>
  <c r="AE13" i="4"/>
  <c r="AE17" i="4" s="1"/>
  <c r="AD13" i="4"/>
  <c r="AC13" i="4"/>
  <c r="AB13" i="4"/>
  <c r="AA13" i="4"/>
  <c r="Z13" i="4"/>
  <c r="AK9" i="4"/>
  <c r="AJ9" i="4"/>
  <c r="AI9" i="4"/>
  <c r="AH9" i="4"/>
  <c r="AG9" i="4"/>
  <c r="AF9" i="4"/>
  <c r="AE9" i="4"/>
  <c r="AD9" i="4"/>
  <c r="AC9" i="4"/>
  <c r="AB9" i="4"/>
  <c r="AA9" i="4"/>
  <c r="Z9" i="4"/>
  <c r="AK7" i="4"/>
  <c r="AJ7" i="4"/>
  <c r="AI7" i="4"/>
  <c r="AH7" i="4"/>
  <c r="AG7" i="4"/>
  <c r="AF7" i="4"/>
  <c r="AE7" i="4"/>
  <c r="AD7" i="4"/>
  <c r="AC7" i="4"/>
  <c r="AB7" i="4"/>
  <c r="AA7" i="4"/>
  <c r="Z7" i="4"/>
  <c r="AK6" i="4"/>
  <c r="AJ6" i="4"/>
  <c r="AI6" i="4"/>
  <c r="AH6" i="4"/>
  <c r="AG6" i="4"/>
  <c r="AF6" i="4"/>
  <c r="AE6" i="4"/>
  <c r="AD6" i="4"/>
  <c r="AC6" i="4"/>
  <c r="AB6" i="4"/>
  <c r="AA6" i="4"/>
  <c r="Z6" i="4"/>
  <c r="AK5" i="4"/>
  <c r="AK10" i="4" s="1"/>
  <c r="AJ5" i="4"/>
  <c r="AI5" i="4"/>
  <c r="AI10" i="4" s="1"/>
  <c r="AH5" i="4"/>
  <c r="AG5" i="4"/>
  <c r="AG10" i="4" s="1"/>
  <c r="AF5" i="4"/>
  <c r="AF10" i="4" s="1"/>
  <c r="AE5" i="4"/>
  <c r="AE10" i="4" s="1"/>
  <c r="AD5" i="4"/>
  <c r="AC5" i="4"/>
  <c r="AC10" i="4" s="1"/>
  <c r="AB5" i="4"/>
  <c r="AB10" i="4" s="1"/>
  <c r="AA5" i="4"/>
  <c r="AA10" i="4" s="1"/>
  <c r="Z5" i="4"/>
  <c r="AK70" i="4"/>
  <c r="AJ70" i="4"/>
  <c r="B12" i="21"/>
  <c r="I92" i="2"/>
  <c r="I91" i="2"/>
  <c r="I90" i="2"/>
  <c r="I89" i="2"/>
  <c r="I88" i="2"/>
  <c r="I87" i="2"/>
  <c r="I86" i="2"/>
  <c r="I85" i="2"/>
  <c r="I84" i="2"/>
  <c r="I83" i="2"/>
  <c r="I82" i="2"/>
  <c r="I81" i="2"/>
  <c r="H54" i="20"/>
  <c r="AB151" i="4" s="1"/>
  <c r="G54" i="20"/>
  <c r="AA151" i="4" s="1"/>
  <c r="F54" i="20"/>
  <c r="Z151" i="4" s="1"/>
  <c r="H53" i="20"/>
  <c r="G53" i="20"/>
  <c r="AA150" i="4" s="1"/>
  <c r="F53" i="20"/>
  <c r="Z150" i="4" s="1"/>
  <c r="H52" i="20"/>
  <c r="AB149" i="4" s="1"/>
  <c r="G52" i="20"/>
  <c r="AA149" i="4" s="1"/>
  <c r="F52" i="20"/>
  <c r="H51" i="20"/>
  <c r="AB148" i="4" s="1"/>
  <c r="G51" i="20"/>
  <c r="AA148" i="4" s="1"/>
  <c r="F51" i="20"/>
  <c r="Z148" i="4" s="1"/>
  <c r="H50" i="20"/>
  <c r="AB147" i="4" s="1"/>
  <c r="G50" i="20"/>
  <c r="AA147" i="4" s="1"/>
  <c r="F50" i="20"/>
  <c r="Z147" i="4" s="1"/>
  <c r="H49" i="20"/>
  <c r="AB146" i="4" s="1"/>
  <c r="G49" i="20"/>
  <c r="AA146" i="4" s="1"/>
  <c r="F49" i="20"/>
  <c r="H48" i="20"/>
  <c r="AB145" i="4" s="1"/>
  <c r="G48" i="20"/>
  <c r="AA145" i="4" s="1"/>
  <c r="F48" i="20"/>
  <c r="Z145" i="4" s="1"/>
  <c r="H47" i="20"/>
  <c r="AB144" i="4" s="1"/>
  <c r="G47" i="20"/>
  <c r="AA144" i="4" s="1"/>
  <c r="F47" i="20"/>
  <c r="Z144" i="4" s="1"/>
  <c r="H46" i="20"/>
  <c r="AB143" i="4" s="1"/>
  <c r="G46" i="20"/>
  <c r="AA143" i="4" s="1"/>
  <c r="F46" i="20"/>
  <c r="Z143" i="4" s="1"/>
  <c r="H45" i="20"/>
  <c r="AB142" i="4" s="1"/>
  <c r="G45" i="20"/>
  <c r="AA142" i="4" s="1"/>
  <c r="F45" i="20"/>
  <c r="Z142" i="4" s="1"/>
  <c r="H44" i="20"/>
  <c r="AB141" i="4" s="1"/>
  <c r="G44" i="20"/>
  <c r="AA141" i="4" s="1"/>
  <c r="F44" i="20"/>
  <c r="Z141" i="4" s="1"/>
  <c r="H43" i="20"/>
  <c r="AB140" i="4" s="1"/>
  <c r="G43" i="20"/>
  <c r="AA140" i="4" s="1"/>
  <c r="F43" i="20"/>
  <c r="Z140" i="4" s="1"/>
  <c r="H42" i="20"/>
  <c r="AB139" i="4" s="1"/>
  <c r="G42" i="20"/>
  <c r="AA139" i="4" s="1"/>
  <c r="F42" i="20"/>
  <c r="Z139" i="4" s="1"/>
  <c r="H41" i="20"/>
  <c r="AB138" i="4" s="1"/>
  <c r="G41" i="20"/>
  <c r="AA138" i="4" s="1"/>
  <c r="F41" i="20"/>
  <c r="Z138" i="4" s="1"/>
  <c r="H40" i="20"/>
  <c r="AB137" i="4" s="1"/>
  <c r="G40" i="20"/>
  <c r="AA137" i="4" s="1"/>
  <c r="F40" i="20"/>
  <c r="H39" i="20"/>
  <c r="AB136" i="4" s="1"/>
  <c r="G39" i="20"/>
  <c r="AA136" i="4" s="1"/>
  <c r="F39" i="20"/>
  <c r="Z136" i="4" s="1"/>
  <c r="H38" i="20"/>
  <c r="AB135" i="4" s="1"/>
  <c r="G38" i="20"/>
  <c r="AA135" i="4" s="1"/>
  <c r="F38" i="20"/>
  <c r="Z135" i="4" s="1"/>
  <c r="H21" i="20"/>
  <c r="AB118" i="4" s="1"/>
  <c r="G21" i="20"/>
  <c r="AA118" i="4" s="1"/>
  <c r="F21" i="20"/>
  <c r="Z118" i="4" s="1"/>
  <c r="H20" i="20"/>
  <c r="AB117" i="4" s="1"/>
  <c r="G20" i="20"/>
  <c r="AA117" i="4" s="1"/>
  <c r="F20" i="20"/>
  <c r="Z117" i="4" s="1"/>
  <c r="H19" i="20"/>
  <c r="AB116" i="4" s="1"/>
  <c r="G19" i="20"/>
  <c r="AA116" i="4" s="1"/>
  <c r="F19" i="20"/>
  <c r="Z116" i="4" s="1"/>
  <c r="H16" i="20"/>
  <c r="AB115" i="4" s="1"/>
  <c r="G16" i="20"/>
  <c r="AA115" i="4" s="1"/>
  <c r="F16" i="20"/>
  <c r="Z115" i="4" s="1"/>
  <c r="H12" i="20"/>
  <c r="AB111" i="4" s="1"/>
  <c r="G12" i="20"/>
  <c r="AA111" i="4" s="1"/>
  <c r="F12" i="20"/>
  <c r="Z111" i="4" s="1"/>
  <c r="H10" i="20"/>
  <c r="AB109" i="4" s="1"/>
  <c r="G10" i="20"/>
  <c r="AA109" i="4" s="1"/>
  <c r="F10" i="20"/>
  <c r="Z109" i="4" s="1"/>
  <c r="H9" i="20"/>
  <c r="AB108" i="4" s="1"/>
  <c r="G9" i="20"/>
  <c r="AA108" i="4" s="1"/>
  <c r="F9" i="20"/>
  <c r="Z108" i="4" s="1"/>
  <c r="H5" i="20"/>
  <c r="AB107" i="4" s="1"/>
  <c r="G5" i="20"/>
  <c r="AA107" i="4" s="1"/>
  <c r="F5" i="20"/>
  <c r="Z107" i="4" s="1"/>
  <c r="Q68" i="20"/>
  <c r="P68" i="20"/>
  <c r="O68" i="20"/>
  <c r="N68" i="20"/>
  <c r="M68" i="20"/>
  <c r="L68" i="20"/>
  <c r="K68" i="20"/>
  <c r="J68" i="20"/>
  <c r="I68" i="20"/>
  <c r="H68" i="20"/>
  <c r="G68" i="20"/>
  <c r="F68" i="20"/>
  <c r="Q67" i="20"/>
  <c r="P67" i="20"/>
  <c r="O67" i="20"/>
  <c r="N67" i="20"/>
  <c r="M67" i="20"/>
  <c r="L67" i="20"/>
  <c r="K67" i="20"/>
  <c r="J67" i="20"/>
  <c r="I67" i="20"/>
  <c r="H67" i="20"/>
  <c r="G67" i="20"/>
  <c r="F67" i="20"/>
  <c r="Q66" i="20"/>
  <c r="P66" i="20"/>
  <c r="O66" i="20"/>
  <c r="N66" i="20"/>
  <c r="M66" i="20"/>
  <c r="L66" i="20"/>
  <c r="K66" i="20"/>
  <c r="J66" i="20"/>
  <c r="I66" i="20"/>
  <c r="H66" i="20"/>
  <c r="G66" i="20"/>
  <c r="F66" i="20"/>
  <c r="Q65" i="20"/>
  <c r="P65" i="20"/>
  <c r="O65" i="20"/>
  <c r="N65" i="20"/>
  <c r="M65" i="20"/>
  <c r="L65" i="20"/>
  <c r="K65" i="20"/>
  <c r="J65" i="20"/>
  <c r="I65" i="20"/>
  <c r="H65" i="20"/>
  <c r="G65" i="20"/>
  <c r="F65" i="20"/>
  <c r="Q63" i="20"/>
  <c r="P63" i="20"/>
  <c r="O63" i="20"/>
  <c r="N63" i="20"/>
  <c r="M63" i="20"/>
  <c r="L63" i="20"/>
  <c r="K63" i="20"/>
  <c r="J63" i="20"/>
  <c r="I63" i="20"/>
  <c r="H63" i="20"/>
  <c r="G63" i="20"/>
  <c r="F63" i="20"/>
  <c r="Q62" i="20"/>
  <c r="P62" i="20"/>
  <c r="O62" i="20"/>
  <c r="N62" i="20"/>
  <c r="M62" i="20"/>
  <c r="L62" i="20"/>
  <c r="K62" i="20"/>
  <c r="J62" i="20"/>
  <c r="I62" i="20"/>
  <c r="H62" i="20"/>
  <c r="G62" i="20"/>
  <c r="F62" i="20"/>
  <c r="Q59" i="20"/>
  <c r="P59" i="20"/>
  <c r="O59" i="20"/>
  <c r="N59" i="20"/>
  <c r="M59" i="20"/>
  <c r="L59" i="20"/>
  <c r="K59" i="20"/>
  <c r="J59" i="20"/>
  <c r="I59" i="20"/>
  <c r="H59" i="20"/>
  <c r="G59" i="20"/>
  <c r="F59" i="20"/>
  <c r="Q58" i="20"/>
  <c r="P58" i="20"/>
  <c r="O58" i="20"/>
  <c r="N58" i="20"/>
  <c r="M58" i="20"/>
  <c r="L58" i="20"/>
  <c r="K58" i="20"/>
  <c r="J58" i="20"/>
  <c r="I58" i="20"/>
  <c r="H58" i="20"/>
  <c r="G58" i="20"/>
  <c r="F58" i="20"/>
  <c r="Q54" i="20"/>
  <c r="AK151" i="4" s="1"/>
  <c r="P54" i="20"/>
  <c r="AJ151" i="4" s="1"/>
  <c r="O54" i="20"/>
  <c r="AI151" i="4" s="1"/>
  <c r="N54" i="20"/>
  <c r="AH151" i="4" s="1"/>
  <c r="M54" i="20"/>
  <c r="AG151" i="4" s="1"/>
  <c r="L54" i="20"/>
  <c r="AF151" i="4" s="1"/>
  <c r="K54" i="20"/>
  <c r="AE151" i="4" s="1"/>
  <c r="J54" i="20"/>
  <c r="AD151" i="4" s="1"/>
  <c r="I54" i="20"/>
  <c r="AC151" i="4" s="1"/>
  <c r="Q53" i="20"/>
  <c r="AK150" i="4" s="1"/>
  <c r="P53" i="20"/>
  <c r="AJ150" i="4" s="1"/>
  <c r="O53" i="20"/>
  <c r="AI150" i="4" s="1"/>
  <c r="N53" i="20"/>
  <c r="AH150" i="4" s="1"/>
  <c r="M53" i="20"/>
  <c r="AG150" i="4" s="1"/>
  <c r="L53" i="20"/>
  <c r="AF150" i="4" s="1"/>
  <c r="K53" i="20"/>
  <c r="AE150" i="4" s="1"/>
  <c r="J53" i="20"/>
  <c r="AD150" i="4" s="1"/>
  <c r="I53" i="20"/>
  <c r="AC150" i="4" s="1"/>
  <c r="Q52" i="20"/>
  <c r="AK149" i="4" s="1"/>
  <c r="P52" i="20"/>
  <c r="AJ149" i="4" s="1"/>
  <c r="O52" i="20"/>
  <c r="AI149" i="4" s="1"/>
  <c r="N52" i="20"/>
  <c r="AH149" i="4" s="1"/>
  <c r="M52" i="20"/>
  <c r="AG149" i="4" s="1"/>
  <c r="L52" i="20"/>
  <c r="AF149" i="4" s="1"/>
  <c r="K52" i="20"/>
  <c r="AE149" i="4" s="1"/>
  <c r="J52" i="20"/>
  <c r="AD149" i="4" s="1"/>
  <c r="I52" i="20"/>
  <c r="AC149" i="4" s="1"/>
  <c r="Q51" i="20"/>
  <c r="AK148" i="4" s="1"/>
  <c r="P51" i="20"/>
  <c r="AJ148" i="4" s="1"/>
  <c r="O51" i="20"/>
  <c r="AI148" i="4" s="1"/>
  <c r="N51" i="20"/>
  <c r="AH148" i="4" s="1"/>
  <c r="M51" i="20"/>
  <c r="AG148" i="4" s="1"/>
  <c r="L51" i="20"/>
  <c r="AF148" i="4" s="1"/>
  <c r="K51" i="20"/>
  <c r="AE148" i="4" s="1"/>
  <c r="J51" i="20"/>
  <c r="AD148" i="4" s="1"/>
  <c r="I51" i="20"/>
  <c r="AC148" i="4" s="1"/>
  <c r="Q50" i="20"/>
  <c r="AK147" i="4" s="1"/>
  <c r="P50" i="20"/>
  <c r="AJ147" i="4" s="1"/>
  <c r="O50" i="20"/>
  <c r="AI147" i="4" s="1"/>
  <c r="N50" i="20"/>
  <c r="AH147" i="4" s="1"/>
  <c r="M50" i="20"/>
  <c r="AG147" i="4" s="1"/>
  <c r="L50" i="20"/>
  <c r="AF147" i="4" s="1"/>
  <c r="K50" i="20"/>
  <c r="AE147" i="4" s="1"/>
  <c r="J50" i="20"/>
  <c r="AD147" i="4" s="1"/>
  <c r="I50" i="20"/>
  <c r="AC147" i="4" s="1"/>
  <c r="Q49" i="20"/>
  <c r="AK146" i="4" s="1"/>
  <c r="P49" i="20"/>
  <c r="AJ146" i="4" s="1"/>
  <c r="O49" i="20"/>
  <c r="AI146" i="4" s="1"/>
  <c r="N49" i="20"/>
  <c r="AH146" i="4" s="1"/>
  <c r="M49" i="20"/>
  <c r="AG146" i="4" s="1"/>
  <c r="L49" i="20"/>
  <c r="AF146" i="4" s="1"/>
  <c r="K49" i="20"/>
  <c r="AE146" i="4" s="1"/>
  <c r="J49" i="20"/>
  <c r="AD146" i="4" s="1"/>
  <c r="I49" i="20"/>
  <c r="AC146" i="4" s="1"/>
  <c r="Q48" i="20"/>
  <c r="AK145" i="4" s="1"/>
  <c r="P48" i="20"/>
  <c r="AJ145" i="4" s="1"/>
  <c r="O48" i="20"/>
  <c r="AI145" i="4" s="1"/>
  <c r="N48" i="20"/>
  <c r="AH145" i="4" s="1"/>
  <c r="M48" i="20"/>
  <c r="AG145" i="4" s="1"/>
  <c r="L48" i="20"/>
  <c r="AF145" i="4" s="1"/>
  <c r="K48" i="20"/>
  <c r="AE145" i="4" s="1"/>
  <c r="J48" i="20"/>
  <c r="AD145" i="4" s="1"/>
  <c r="I48" i="20"/>
  <c r="AC145" i="4" s="1"/>
  <c r="Q47" i="20"/>
  <c r="AK144" i="4" s="1"/>
  <c r="P47" i="20"/>
  <c r="AJ144" i="4" s="1"/>
  <c r="O47" i="20"/>
  <c r="AI144" i="4" s="1"/>
  <c r="N47" i="20"/>
  <c r="AH144" i="4" s="1"/>
  <c r="M47" i="20"/>
  <c r="AG144" i="4" s="1"/>
  <c r="L47" i="20"/>
  <c r="AF144" i="4" s="1"/>
  <c r="K47" i="20"/>
  <c r="AE144" i="4" s="1"/>
  <c r="J47" i="20"/>
  <c r="AD144" i="4" s="1"/>
  <c r="I47" i="20"/>
  <c r="AC144" i="4" s="1"/>
  <c r="Q46" i="20"/>
  <c r="AK143" i="4" s="1"/>
  <c r="P46" i="20"/>
  <c r="AJ143" i="4" s="1"/>
  <c r="O46" i="20"/>
  <c r="AI143" i="4" s="1"/>
  <c r="N46" i="20"/>
  <c r="AH143" i="4" s="1"/>
  <c r="M46" i="20"/>
  <c r="AG143" i="4" s="1"/>
  <c r="L46" i="20"/>
  <c r="AF143" i="4" s="1"/>
  <c r="K46" i="20"/>
  <c r="AE143" i="4" s="1"/>
  <c r="J46" i="20"/>
  <c r="AD143" i="4" s="1"/>
  <c r="I46" i="20"/>
  <c r="AC143" i="4" s="1"/>
  <c r="Q45" i="20"/>
  <c r="AK142" i="4" s="1"/>
  <c r="P45" i="20"/>
  <c r="AJ142" i="4" s="1"/>
  <c r="O45" i="20"/>
  <c r="AI142" i="4" s="1"/>
  <c r="N45" i="20"/>
  <c r="AH142" i="4" s="1"/>
  <c r="M45" i="20"/>
  <c r="AG142" i="4" s="1"/>
  <c r="L45" i="20"/>
  <c r="AF142" i="4" s="1"/>
  <c r="K45" i="20"/>
  <c r="AE142" i="4" s="1"/>
  <c r="J45" i="20"/>
  <c r="AD142" i="4" s="1"/>
  <c r="I45" i="20"/>
  <c r="AC142" i="4" s="1"/>
  <c r="Q44" i="20"/>
  <c r="AK141" i="4" s="1"/>
  <c r="P44" i="20"/>
  <c r="AJ141" i="4" s="1"/>
  <c r="O44" i="20"/>
  <c r="AI141" i="4" s="1"/>
  <c r="N44" i="20"/>
  <c r="AH141" i="4" s="1"/>
  <c r="M44" i="20"/>
  <c r="AG141" i="4" s="1"/>
  <c r="L44" i="20"/>
  <c r="AF141" i="4" s="1"/>
  <c r="K44" i="20"/>
  <c r="AE141" i="4" s="1"/>
  <c r="J44" i="20"/>
  <c r="AD141" i="4" s="1"/>
  <c r="I44" i="20"/>
  <c r="AC141" i="4" s="1"/>
  <c r="Q43" i="20"/>
  <c r="AK140" i="4" s="1"/>
  <c r="P43" i="20"/>
  <c r="AJ140" i="4" s="1"/>
  <c r="O43" i="20"/>
  <c r="AI140" i="4" s="1"/>
  <c r="N43" i="20"/>
  <c r="AH140" i="4" s="1"/>
  <c r="M43" i="20"/>
  <c r="AG140" i="4" s="1"/>
  <c r="L43" i="20"/>
  <c r="AF140" i="4" s="1"/>
  <c r="K43" i="20"/>
  <c r="AE140" i="4" s="1"/>
  <c r="J43" i="20"/>
  <c r="AD140" i="4" s="1"/>
  <c r="I43" i="20"/>
  <c r="AC140" i="4" s="1"/>
  <c r="Q42" i="20"/>
  <c r="AK139" i="4" s="1"/>
  <c r="P42" i="20"/>
  <c r="AJ139" i="4" s="1"/>
  <c r="O42" i="20"/>
  <c r="AI139" i="4" s="1"/>
  <c r="N42" i="20"/>
  <c r="AH139" i="4" s="1"/>
  <c r="M42" i="20"/>
  <c r="AG139" i="4" s="1"/>
  <c r="L42" i="20"/>
  <c r="AF139" i="4" s="1"/>
  <c r="K42" i="20"/>
  <c r="AE139" i="4" s="1"/>
  <c r="J42" i="20"/>
  <c r="AD139" i="4" s="1"/>
  <c r="I42" i="20"/>
  <c r="AC139" i="4" s="1"/>
  <c r="Q41" i="20"/>
  <c r="AK138" i="4" s="1"/>
  <c r="P41" i="20"/>
  <c r="AJ138" i="4" s="1"/>
  <c r="O41" i="20"/>
  <c r="AI138" i="4" s="1"/>
  <c r="N41" i="20"/>
  <c r="AH138" i="4" s="1"/>
  <c r="M41" i="20"/>
  <c r="AG138" i="4" s="1"/>
  <c r="L41" i="20"/>
  <c r="AF138" i="4" s="1"/>
  <c r="K41" i="20"/>
  <c r="AE138" i="4" s="1"/>
  <c r="J41" i="20"/>
  <c r="AD138" i="4" s="1"/>
  <c r="I41" i="20"/>
  <c r="AC138" i="4" s="1"/>
  <c r="Q40" i="20"/>
  <c r="AK137" i="4" s="1"/>
  <c r="P40" i="20"/>
  <c r="AJ137" i="4" s="1"/>
  <c r="O40" i="20"/>
  <c r="AI137" i="4" s="1"/>
  <c r="N40" i="20"/>
  <c r="AH137" i="4" s="1"/>
  <c r="M40" i="20"/>
  <c r="AG137" i="4" s="1"/>
  <c r="L40" i="20"/>
  <c r="AF137" i="4" s="1"/>
  <c r="K40" i="20"/>
  <c r="AE137" i="4" s="1"/>
  <c r="J40" i="20"/>
  <c r="AD137" i="4" s="1"/>
  <c r="I40" i="20"/>
  <c r="AC137" i="4" s="1"/>
  <c r="Q39" i="20"/>
  <c r="AK136" i="4" s="1"/>
  <c r="P39" i="20"/>
  <c r="AJ136" i="4" s="1"/>
  <c r="O39" i="20"/>
  <c r="AI136" i="4" s="1"/>
  <c r="N39" i="20"/>
  <c r="AH136" i="4" s="1"/>
  <c r="M39" i="20"/>
  <c r="AG136" i="4" s="1"/>
  <c r="L39" i="20"/>
  <c r="AF136" i="4" s="1"/>
  <c r="K39" i="20"/>
  <c r="AE136" i="4" s="1"/>
  <c r="J39" i="20"/>
  <c r="AD136" i="4" s="1"/>
  <c r="I39" i="20"/>
  <c r="AC136" i="4" s="1"/>
  <c r="Q38" i="20"/>
  <c r="AK135" i="4" s="1"/>
  <c r="P38" i="20"/>
  <c r="AJ135" i="4" s="1"/>
  <c r="O38" i="20"/>
  <c r="AI135" i="4" s="1"/>
  <c r="N38" i="20"/>
  <c r="AH135" i="4" s="1"/>
  <c r="M38" i="20"/>
  <c r="AG135" i="4" s="1"/>
  <c r="L38" i="20"/>
  <c r="AF135" i="4" s="1"/>
  <c r="K38" i="20"/>
  <c r="AE135" i="4" s="1"/>
  <c r="J38" i="20"/>
  <c r="AD135" i="4" s="1"/>
  <c r="I38" i="20"/>
  <c r="AC135" i="4" s="1"/>
  <c r="Q21" i="20"/>
  <c r="AK118" i="4" s="1"/>
  <c r="P21" i="20"/>
  <c r="AJ118" i="4" s="1"/>
  <c r="O21" i="20"/>
  <c r="AI118" i="4" s="1"/>
  <c r="N21" i="20"/>
  <c r="AH118" i="4" s="1"/>
  <c r="M21" i="20"/>
  <c r="AG118" i="4" s="1"/>
  <c r="L21" i="20"/>
  <c r="AF118" i="4" s="1"/>
  <c r="K21" i="20"/>
  <c r="AE118" i="4" s="1"/>
  <c r="J21" i="20"/>
  <c r="AD118" i="4" s="1"/>
  <c r="I21" i="20"/>
  <c r="AC118" i="4" s="1"/>
  <c r="Q20" i="20"/>
  <c r="AK117" i="4" s="1"/>
  <c r="P20" i="20"/>
  <c r="AJ117" i="4" s="1"/>
  <c r="O20" i="20"/>
  <c r="AI117" i="4" s="1"/>
  <c r="N20" i="20"/>
  <c r="AH117" i="4" s="1"/>
  <c r="M20" i="20"/>
  <c r="AG117" i="4" s="1"/>
  <c r="L20" i="20"/>
  <c r="AF117" i="4" s="1"/>
  <c r="K20" i="20"/>
  <c r="AE117" i="4" s="1"/>
  <c r="J20" i="20"/>
  <c r="AD117" i="4" s="1"/>
  <c r="I20" i="20"/>
  <c r="AC117" i="4" s="1"/>
  <c r="Q19" i="20"/>
  <c r="AK116" i="4" s="1"/>
  <c r="P19" i="20"/>
  <c r="AJ116" i="4" s="1"/>
  <c r="O19" i="20"/>
  <c r="AI116" i="4" s="1"/>
  <c r="N19" i="20"/>
  <c r="AH116" i="4" s="1"/>
  <c r="M19" i="20"/>
  <c r="AG116" i="4" s="1"/>
  <c r="L19" i="20"/>
  <c r="AF116" i="4" s="1"/>
  <c r="K19" i="20"/>
  <c r="AE116" i="4" s="1"/>
  <c r="J19" i="20"/>
  <c r="AD116" i="4" s="1"/>
  <c r="I19" i="20"/>
  <c r="AC116" i="4" s="1"/>
  <c r="Q16" i="20"/>
  <c r="AK115" i="4" s="1"/>
  <c r="P16" i="20"/>
  <c r="AJ115" i="4" s="1"/>
  <c r="O16" i="20"/>
  <c r="N16" i="20"/>
  <c r="AH115" i="4" s="1"/>
  <c r="M16" i="20"/>
  <c r="AG115" i="4" s="1"/>
  <c r="L16" i="20"/>
  <c r="AF115" i="4" s="1"/>
  <c r="K16" i="20"/>
  <c r="AE115" i="4" s="1"/>
  <c r="J16" i="20"/>
  <c r="AD115" i="4" s="1"/>
  <c r="I16" i="20"/>
  <c r="AC115" i="4" s="1"/>
  <c r="Q12" i="20"/>
  <c r="AK111" i="4" s="1"/>
  <c r="P12" i="20"/>
  <c r="AJ111" i="4" s="1"/>
  <c r="O12" i="20"/>
  <c r="AI111" i="4" s="1"/>
  <c r="N12" i="20"/>
  <c r="AH111" i="4" s="1"/>
  <c r="M12" i="20"/>
  <c r="AG111" i="4" s="1"/>
  <c r="L12" i="20"/>
  <c r="AF111" i="4" s="1"/>
  <c r="K12" i="20"/>
  <c r="AE111" i="4" s="1"/>
  <c r="J12" i="20"/>
  <c r="AD111" i="4" s="1"/>
  <c r="I12" i="20"/>
  <c r="AC111" i="4" s="1"/>
  <c r="Q10" i="20"/>
  <c r="AK109" i="4" s="1"/>
  <c r="P10" i="20"/>
  <c r="AJ109" i="4" s="1"/>
  <c r="O10" i="20"/>
  <c r="AI109" i="4" s="1"/>
  <c r="N10" i="20"/>
  <c r="AH109" i="4" s="1"/>
  <c r="M10" i="20"/>
  <c r="AG109" i="4" s="1"/>
  <c r="L10" i="20"/>
  <c r="AF109" i="4" s="1"/>
  <c r="K10" i="20"/>
  <c r="AE109" i="4" s="1"/>
  <c r="J10" i="20"/>
  <c r="AD109" i="4" s="1"/>
  <c r="I10" i="20"/>
  <c r="AC109" i="4" s="1"/>
  <c r="Q9" i="20"/>
  <c r="AK108" i="4" s="1"/>
  <c r="P9" i="20"/>
  <c r="AJ108" i="4" s="1"/>
  <c r="O9" i="20"/>
  <c r="AI108" i="4" s="1"/>
  <c r="N9" i="20"/>
  <c r="AH108" i="4" s="1"/>
  <c r="M9" i="20"/>
  <c r="AG108" i="4" s="1"/>
  <c r="L9" i="20"/>
  <c r="AF108" i="4" s="1"/>
  <c r="K9" i="20"/>
  <c r="AE108" i="4" s="1"/>
  <c r="J9" i="20"/>
  <c r="AD108" i="4" s="1"/>
  <c r="I9" i="20"/>
  <c r="AC108" i="4" s="1"/>
  <c r="Q5" i="20"/>
  <c r="AK107" i="4" s="1"/>
  <c r="P5" i="20"/>
  <c r="O5" i="20"/>
  <c r="N5" i="20"/>
  <c r="M5" i="20"/>
  <c r="L5" i="20"/>
  <c r="AF107" i="4" s="1"/>
  <c r="K5" i="20"/>
  <c r="AE107" i="4" s="1"/>
  <c r="J5" i="20"/>
  <c r="AD107" i="4" s="1"/>
  <c r="I5" i="20"/>
  <c r="AC107" i="4" s="1"/>
  <c r="B3" i="21"/>
  <c r="R132" i="20"/>
  <c r="R131" i="20"/>
  <c r="R108" i="20"/>
  <c r="R103" i="20"/>
  <c r="Q98" i="20"/>
  <c r="P98" i="20"/>
  <c r="O98" i="20"/>
  <c r="N98" i="20"/>
  <c r="M98" i="20"/>
  <c r="L98" i="20"/>
  <c r="K98" i="20"/>
  <c r="J98" i="20"/>
  <c r="I98" i="20"/>
  <c r="H98" i="20"/>
  <c r="G98" i="20"/>
  <c r="F98" i="20"/>
  <c r="R97" i="20"/>
  <c r="R96" i="20"/>
  <c r="R95" i="20"/>
  <c r="R94" i="20"/>
  <c r="A81" i="20"/>
  <c r="E2" i="20"/>
  <c r="P68" i="22"/>
  <c r="D57" i="21" s="1"/>
  <c r="P67" i="22"/>
  <c r="D56" i="21" s="1"/>
  <c r="P66" i="22"/>
  <c r="D55" i="21" s="1"/>
  <c r="P65" i="22"/>
  <c r="D54" i="21" s="1"/>
  <c r="C64" i="22"/>
  <c r="P63" i="22"/>
  <c r="D52" i="21" s="1"/>
  <c r="P62" i="22"/>
  <c r="D51" i="21" s="1"/>
  <c r="C61" i="22"/>
  <c r="O61" i="22" s="1"/>
  <c r="C60" i="22"/>
  <c r="L60" i="22" s="1"/>
  <c r="P59" i="22"/>
  <c r="P58" i="22"/>
  <c r="D48" i="21" s="1"/>
  <c r="P54" i="22"/>
  <c r="D44" i="21" s="1"/>
  <c r="P53" i="22"/>
  <c r="D43" i="21" s="1"/>
  <c r="P52" i="22"/>
  <c r="D42" i="21" s="1"/>
  <c r="P51" i="22"/>
  <c r="D41" i="21" s="1"/>
  <c r="P50" i="22"/>
  <c r="D40" i="21" s="1"/>
  <c r="P49" i="22"/>
  <c r="D39" i="21" s="1"/>
  <c r="P48" i="22"/>
  <c r="D38" i="21" s="1"/>
  <c r="P47" i="22"/>
  <c r="D37" i="21" s="1"/>
  <c r="P46" i="22"/>
  <c r="D36" i="21" s="1"/>
  <c r="P45" i="22"/>
  <c r="D35" i="21" s="1"/>
  <c r="P44" i="22"/>
  <c r="D34" i="21" s="1"/>
  <c r="P43" i="22"/>
  <c r="D33" i="21" s="1"/>
  <c r="P42" i="22"/>
  <c r="D32" i="21" s="1"/>
  <c r="P41" i="22"/>
  <c r="D31" i="21" s="1"/>
  <c r="P40" i="22"/>
  <c r="D30" i="21" s="1"/>
  <c r="P39" i="22"/>
  <c r="D29" i="21" s="1"/>
  <c r="P38" i="22"/>
  <c r="D28" i="21" s="1"/>
  <c r="P27" i="22"/>
  <c r="P21" i="22"/>
  <c r="D21" i="21" s="1"/>
  <c r="P20" i="22"/>
  <c r="D20" i="21" s="1"/>
  <c r="P19" i="22"/>
  <c r="D19" i="21" s="1"/>
  <c r="P16" i="22"/>
  <c r="D16" i="21" s="1"/>
  <c r="P12" i="22"/>
  <c r="D12" i="21" s="1"/>
  <c r="O11" i="22"/>
  <c r="O13" i="22" s="1"/>
  <c r="N11" i="22"/>
  <c r="N13" i="22" s="1"/>
  <c r="M11" i="22"/>
  <c r="M13" i="22" s="1"/>
  <c r="L11" i="22"/>
  <c r="L13" i="22" s="1"/>
  <c r="K11" i="22"/>
  <c r="K13" i="22" s="1"/>
  <c r="J11" i="22"/>
  <c r="J13" i="22" s="1"/>
  <c r="I11" i="22"/>
  <c r="I13" i="22" s="1"/>
  <c r="H11" i="22"/>
  <c r="H13" i="22" s="1"/>
  <c r="G11" i="22"/>
  <c r="G13" i="22" s="1"/>
  <c r="F11" i="22"/>
  <c r="F13" i="22" s="1"/>
  <c r="E11" i="22"/>
  <c r="E13" i="22" s="1"/>
  <c r="D11" i="22"/>
  <c r="D13" i="22" s="1"/>
  <c r="P10" i="22"/>
  <c r="D10" i="21" s="1"/>
  <c r="P9" i="22"/>
  <c r="D9" i="21" s="1"/>
  <c r="P5" i="22"/>
  <c r="D5" i="21" s="1"/>
  <c r="A3" i="22"/>
  <c r="E2" i="22"/>
  <c r="E2" i="12"/>
  <c r="E2" i="5"/>
  <c r="E2" i="7"/>
  <c r="E2" i="1"/>
  <c r="Z10" i="4" l="1"/>
  <c r="AK17" i="4"/>
  <c r="AE50" i="4"/>
  <c r="AB50" i="4"/>
  <c r="Z50" i="4"/>
  <c r="AF50" i="4"/>
  <c r="AA50" i="4"/>
  <c r="AA17" i="4"/>
  <c r="AB17" i="4"/>
  <c r="AH70" i="4"/>
  <c r="Z70" i="4"/>
  <c r="AB70" i="4"/>
  <c r="AG70" i="4"/>
  <c r="AC17" i="4"/>
  <c r="AC50" i="4"/>
  <c r="AD50" i="4"/>
  <c r="AD17" i="4"/>
  <c r="AD10" i="4"/>
  <c r="K60" i="22"/>
  <c r="N60" i="20" s="1"/>
  <c r="AH156" i="4"/>
  <c r="O60" i="20"/>
  <c r="AH10" i="4"/>
  <c r="AH50" i="4"/>
  <c r="AI50" i="4"/>
  <c r="AG119" i="4"/>
  <c r="AE152" i="4"/>
  <c r="AJ10" i="4"/>
  <c r="AJ119" i="4"/>
  <c r="AK119" i="4"/>
  <c r="AK152" i="4"/>
  <c r="Z17" i="4"/>
  <c r="J60" i="22"/>
  <c r="M60" i="20" s="1"/>
  <c r="Q13" i="20"/>
  <c r="Q85" i="20" s="1"/>
  <c r="AI152" i="4"/>
  <c r="Q22" i="20"/>
  <c r="Q86" i="20" s="1"/>
  <c r="M22" i="20"/>
  <c r="M86" i="20" s="1"/>
  <c r="N22" i="20"/>
  <c r="N86" i="20" s="1"/>
  <c r="AF152" i="4"/>
  <c r="AK55" i="4"/>
  <c r="AK157" i="4"/>
  <c r="O13" i="20"/>
  <c r="AI107" i="4"/>
  <c r="AI112" i="4" s="1"/>
  <c r="AI115" i="4"/>
  <c r="AI119" i="4" s="1"/>
  <c r="O22" i="20"/>
  <c r="O86" i="20" s="1"/>
  <c r="P13" i="20"/>
  <c r="P85" i="20" s="1"/>
  <c r="AJ107" i="4"/>
  <c r="AJ112" i="4" s="1"/>
  <c r="AJ152" i="4"/>
  <c r="AF156" i="4"/>
  <c r="AG156" i="4"/>
  <c r="AK112" i="4"/>
  <c r="AD112" i="4"/>
  <c r="AC119" i="4"/>
  <c r="AE112" i="4"/>
  <c r="AD119" i="4"/>
  <c r="AF112" i="4"/>
  <c r="AE119" i="4"/>
  <c r="M13" i="20"/>
  <c r="AG107" i="4"/>
  <c r="AG112" i="4" s="1"/>
  <c r="AG152" i="4"/>
  <c r="AF119" i="4"/>
  <c r="N13" i="20"/>
  <c r="N85" i="20" s="1"/>
  <c r="AH107" i="4"/>
  <c r="AH112" i="4" s="1"/>
  <c r="AH119" i="4"/>
  <c r="AH152" i="4"/>
  <c r="D60" i="22"/>
  <c r="N60" i="22"/>
  <c r="M60" i="22"/>
  <c r="AC112" i="4"/>
  <c r="AC152" i="4"/>
  <c r="E60" i="22"/>
  <c r="AD152" i="4"/>
  <c r="F60" i="22"/>
  <c r="G60" i="22"/>
  <c r="I13" i="20"/>
  <c r="I85" i="20" s="1"/>
  <c r="I22" i="20"/>
  <c r="I86" i="20" s="1"/>
  <c r="H60" i="22"/>
  <c r="J13" i="20"/>
  <c r="J85" i="20" s="1"/>
  <c r="J22" i="20"/>
  <c r="J86" i="20" s="1"/>
  <c r="I60" i="22"/>
  <c r="K13" i="20"/>
  <c r="K85" i="20" s="1"/>
  <c r="K22" i="20"/>
  <c r="K86" i="20" s="1"/>
  <c r="L13" i="20"/>
  <c r="L22" i="20"/>
  <c r="L86" i="20" s="1"/>
  <c r="R10" i="20"/>
  <c r="R52" i="20"/>
  <c r="R49" i="20"/>
  <c r="R40" i="20"/>
  <c r="R44" i="20"/>
  <c r="Z137" i="4"/>
  <c r="Z149" i="4"/>
  <c r="R48" i="20"/>
  <c r="R16" i="20"/>
  <c r="R42" i="20"/>
  <c r="R50" i="20"/>
  <c r="R54" i="20"/>
  <c r="AB112" i="4"/>
  <c r="AB119" i="4"/>
  <c r="R53" i="20"/>
  <c r="AB150" i="4"/>
  <c r="AB152" i="4" s="1"/>
  <c r="Z112" i="4"/>
  <c r="R41" i="20"/>
  <c r="AA119" i="4"/>
  <c r="H13" i="20"/>
  <c r="H85" i="20" s="1"/>
  <c r="R9" i="20"/>
  <c r="F22" i="20"/>
  <c r="F86" i="20" s="1"/>
  <c r="R51" i="20"/>
  <c r="Z119" i="4"/>
  <c r="Z146" i="4"/>
  <c r="AA152" i="4"/>
  <c r="G22" i="20"/>
  <c r="G86" i="20" s="1"/>
  <c r="R12" i="20"/>
  <c r="R45" i="20"/>
  <c r="AA112" i="4"/>
  <c r="R63" i="20"/>
  <c r="H22" i="20"/>
  <c r="H86" i="20" s="1"/>
  <c r="R5" i="20"/>
  <c r="R19" i="20"/>
  <c r="R67" i="20"/>
  <c r="R20" i="20"/>
  <c r="R47" i="20"/>
  <c r="R58" i="20"/>
  <c r="R59" i="20"/>
  <c r="R62" i="20"/>
  <c r="R38" i="20"/>
  <c r="R66" i="20"/>
  <c r="R68" i="20"/>
  <c r="R43" i="20"/>
  <c r="R46" i="20"/>
  <c r="R98" i="20"/>
  <c r="R39" i="20"/>
  <c r="R65" i="20"/>
  <c r="R21" i="20"/>
  <c r="F13" i="20"/>
  <c r="G13" i="20"/>
  <c r="P22" i="20"/>
  <c r="P86" i="20" s="1"/>
  <c r="P13" i="22"/>
  <c r="D13" i="21" s="1"/>
  <c r="F43" i="21" s="1"/>
  <c r="J64" i="22"/>
  <c r="I64" i="22"/>
  <c r="H64" i="22"/>
  <c r="G64" i="22"/>
  <c r="F64" i="22"/>
  <c r="N61" i="22"/>
  <c r="M61" i="22"/>
  <c r="L61" i="22"/>
  <c r="K61" i="22"/>
  <c r="J61" i="22"/>
  <c r="D64" i="22"/>
  <c r="D61" i="22"/>
  <c r="E64" i="22"/>
  <c r="E61" i="22"/>
  <c r="K64" i="22"/>
  <c r="F61" i="22"/>
  <c r="L64" i="22"/>
  <c r="P11" i="22"/>
  <c r="D11" i="21" s="1"/>
  <c r="G61" i="22"/>
  <c r="M64" i="22"/>
  <c r="H61" i="22"/>
  <c r="N64" i="22"/>
  <c r="I61" i="22"/>
  <c r="O64" i="22"/>
  <c r="O60" i="22"/>
  <c r="H57" i="2"/>
  <c r="I24" i="20" l="1"/>
  <c r="O24" i="20"/>
  <c r="F29" i="21"/>
  <c r="F57" i="21"/>
  <c r="F36" i="21"/>
  <c r="K69" i="22"/>
  <c r="F40" i="21"/>
  <c r="M24" i="20"/>
  <c r="L24" i="20"/>
  <c r="L85" i="20"/>
  <c r="O85" i="20"/>
  <c r="N24" i="20"/>
  <c r="K24" i="20"/>
  <c r="M85" i="20"/>
  <c r="Q24" i="20"/>
  <c r="AA55" i="4"/>
  <c r="AA157" i="4"/>
  <c r="H61" i="20"/>
  <c r="AD160" i="4"/>
  <c r="AD59" i="4"/>
  <c r="K64" i="20"/>
  <c r="O69" i="22"/>
  <c r="AK156" i="4"/>
  <c r="E69" i="22"/>
  <c r="AE59" i="4"/>
  <c r="AE160" i="4"/>
  <c r="L64" i="20"/>
  <c r="AK59" i="4"/>
  <c r="AK64" i="4" s="1"/>
  <c r="AK72" i="4" s="1"/>
  <c r="AK73" i="4" s="1"/>
  <c r="AK160" i="4"/>
  <c r="AA59" i="4"/>
  <c r="AA160" i="4"/>
  <c r="H64" i="20"/>
  <c r="AF59" i="4"/>
  <c r="AF160" i="4"/>
  <c r="M64" i="20"/>
  <c r="H60" i="20"/>
  <c r="AA156" i="4"/>
  <c r="AE55" i="4"/>
  <c r="L61" i="20"/>
  <c r="AE157" i="4"/>
  <c r="Z55" i="4"/>
  <c r="Z157" i="4"/>
  <c r="G61" i="20"/>
  <c r="K60" i="20"/>
  <c r="AD156" i="4"/>
  <c r="Q64" i="20"/>
  <c r="AJ59" i="4"/>
  <c r="AJ160" i="4"/>
  <c r="Z59" i="4"/>
  <c r="Z160" i="4"/>
  <c r="G64" i="20"/>
  <c r="F39" i="21"/>
  <c r="F35" i="21"/>
  <c r="F34" i="21"/>
  <c r="F55" i="21"/>
  <c r="H69" i="22"/>
  <c r="K61" i="20"/>
  <c r="AD157" i="4"/>
  <c r="AD55" i="4"/>
  <c r="J69" i="22"/>
  <c r="AF55" i="4"/>
  <c r="M61" i="20"/>
  <c r="AF157" i="4"/>
  <c r="F28" i="21"/>
  <c r="F56" i="21"/>
  <c r="F42" i="21"/>
  <c r="F33" i="21"/>
  <c r="AI160" i="4"/>
  <c r="P64" i="20"/>
  <c r="AI59" i="4"/>
  <c r="N61" i="20"/>
  <c r="AG157" i="4"/>
  <c r="AG55" i="4"/>
  <c r="F38" i="21"/>
  <c r="AI156" i="4"/>
  <c r="P60" i="20"/>
  <c r="F30" i="21"/>
  <c r="F54" i="21"/>
  <c r="AC157" i="4"/>
  <c r="J61" i="20"/>
  <c r="AC55" i="4"/>
  <c r="AH157" i="4"/>
  <c r="O61" i="20"/>
  <c r="AH55" i="4"/>
  <c r="F51" i="21"/>
  <c r="AJ156" i="4"/>
  <c r="Q60" i="20"/>
  <c r="F32" i="21"/>
  <c r="AI157" i="4"/>
  <c r="P61" i="20"/>
  <c r="AI55" i="4"/>
  <c r="J24" i="20"/>
  <c r="F52" i="21"/>
  <c r="J60" i="20"/>
  <c r="AC156" i="4"/>
  <c r="Z156" i="4"/>
  <c r="G60" i="20"/>
  <c r="O64" i="20"/>
  <c r="AH160" i="4"/>
  <c r="AH59" i="4"/>
  <c r="N69" i="22"/>
  <c r="Q61" i="20"/>
  <c r="AJ55" i="4"/>
  <c r="AJ157" i="4"/>
  <c r="F37" i="21"/>
  <c r="AB157" i="4"/>
  <c r="I61" i="20"/>
  <c r="AB55" i="4"/>
  <c r="AB59" i="4"/>
  <c r="AB160" i="4"/>
  <c r="I64" i="20"/>
  <c r="F44" i="21"/>
  <c r="I60" i="20"/>
  <c r="AB156" i="4"/>
  <c r="F48" i="21"/>
  <c r="N64" i="20"/>
  <c r="AG160" i="4"/>
  <c r="AG59" i="4"/>
  <c r="AC59" i="4"/>
  <c r="AC160" i="4"/>
  <c r="J64" i="20"/>
  <c r="L60" i="20"/>
  <c r="AE156" i="4"/>
  <c r="F41" i="21"/>
  <c r="F31" i="21"/>
  <c r="Z152" i="4"/>
  <c r="H24" i="20"/>
  <c r="P24" i="20"/>
  <c r="R86" i="20"/>
  <c r="G85" i="20"/>
  <c r="G24" i="20"/>
  <c r="F85" i="20"/>
  <c r="R13" i="20"/>
  <c r="F24" i="20"/>
  <c r="R22" i="20"/>
  <c r="P61" i="22"/>
  <c r="D50" i="21" s="1"/>
  <c r="F50" i="21" s="1"/>
  <c r="D69" i="22"/>
  <c r="P60" i="22"/>
  <c r="D49" i="21" s="1"/>
  <c r="F49" i="21" s="1"/>
  <c r="G69" i="22"/>
  <c r="P64" i="22"/>
  <c r="D53" i="21" s="1"/>
  <c r="F53" i="21" s="1"/>
  <c r="F69" i="22"/>
  <c r="L69" i="22"/>
  <c r="I69" i="22"/>
  <c r="M69" i="22"/>
  <c r="D11" i="5"/>
  <c r="D13" i="5" s="1"/>
  <c r="D11" i="1"/>
  <c r="D13" i="1" s="1"/>
  <c r="B13" i="8" s="1"/>
  <c r="B16" i="8" s="1"/>
  <c r="D22" i="1"/>
  <c r="D31" i="1" s="1"/>
  <c r="F38" i="7"/>
  <c r="B135" i="4" s="1"/>
  <c r="F39" i="7"/>
  <c r="B136" i="4" s="1"/>
  <c r="F63" i="7"/>
  <c r="F65" i="7"/>
  <c r="G65" i="7"/>
  <c r="H65" i="7"/>
  <c r="I65" i="7"/>
  <c r="J65" i="7"/>
  <c r="K65" i="7"/>
  <c r="L65" i="7"/>
  <c r="M65" i="7"/>
  <c r="N65" i="7"/>
  <c r="O65" i="7"/>
  <c r="P65" i="7"/>
  <c r="Q65" i="7"/>
  <c r="B159" i="4"/>
  <c r="B161" i="4"/>
  <c r="G38" i="7"/>
  <c r="C135" i="4" s="1"/>
  <c r="G39" i="7"/>
  <c r="C136" i="4" s="1"/>
  <c r="G63" i="7"/>
  <c r="C159" i="4"/>
  <c r="C161" i="4"/>
  <c r="H38" i="7"/>
  <c r="H39" i="7"/>
  <c r="D136" i="4" s="1"/>
  <c r="H63" i="7"/>
  <c r="D159" i="4"/>
  <c r="D161" i="4"/>
  <c r="B33" i="4"/>
  <c r="B34" i="4"/>
  <c r="B58" i="4"/>
  <c r="B60" i="4"/>
  <c r="I38" i="7"/>
  <c r="E135" i="4" s="1"/>
  <c r="I39" i="7"/>
  <c r="E136" i="4" s="1"/>
  <c r="I63" i="7"/>
  <c r="E159" i="4"/>
  <c r="E161" i="4"/>
  <c r="C33" i="4"/>
  <c r="C34" i="4"/>
  <c r="C58" i="4"/>
  <c r="C60" i="4"/>
  <c r="J38" i="7"/>
  <c r="F135" i="4" s="1"/>
  <c r="J39" i="7"/>
  <c r="F136" i="4" s="1"/>
  <c r="J63" i="7"/>
  <c r="F159" i="4"/>
  <c r="F161" i="4"/>
  <c r="D33" i="4"/>
  <c r="D34" i="4"/>
  <c r="D58" i="4"/>
  <c r="D60" i="4"/>
  <c r="K38" i="7"/>
  <c r="G135" i="4" s="1"/>
  <c r="K39" i="7"/>
  <c r="G136" i="4" s="1"/>
  <c r="K63" i="7"/>
  <c r="G159" i="4"/>
  <c r="G161" i="4"/>
  <c r="E33" i="4"/>
  <c r="E34" i="4"/>
  <c r="E58" i="4"/>
  <c r="E60" i="4"/>
  <c r="L38" i="7"/>
  <c r="H135" i="4" s="1"/>
  <c r="L39" i="7"/>
  <c r="L63" i="7"/>
  <c r="H159" i="4"/>
  <c r="H161" i="4"/>
  <c r="F33" i="4"/>
  <c r="F34" i="4"/>
  <c r="F58" i="4"/>
  <c r="F60" i="4"/>
  <c r="M38" i="7"/>
  <c r="I135" i="4" s="1"/>
  <c r="M39" i="7"/>
  <c r="I136" i="4" s="1"/>
  <c r="M63" i="7"/>
  <c r="I159" i="4"/>
  <c r="I161" i="4"/>
  <c r="G33" i="4"/>
  <c r="G34" i="4"/>
  <c r="G58" i="4"/>
  <c r="G60" i="4"/>
  <c r="N38" i="7"/>
  <c r="J135" i="4" s="1"/>
  <c r="N39" i="7"/>
  <c r="J136" i="4" s="1"/>
  <c r="N63" i="7"/>
  <c r="J159" i="4"/>
  <c r="J161" i="4"/>
  <c r="H33" i="4"/>
  <c r="H34" i="4"/>
  <c r="H58" i="4"/>
  <c r="H60" i="4"/>
  <c r="O38" i="7"/>
  <c r="K135" i="4" s="1"/>
  <c r="O39" i="7"/>
  <c r="K136" i="4" s="1"/>
  <c r="O63" i="7"/>
  <c r="K159" i="4"/>
  <c r="K161" i="4"/>
  <c r="I33" i="4"/>
  <c r="I34" i="4"/>
  <c r="I58" i="4"/>
  <c r="I60" i="4"/>
  <c r="P38" i="7"/>
  <c r="L135" i="4" s="1"/>
  <c r="P39" i="7"/>
  <c r="L136" i="4" s="1"/>
  <c r="P63" i="7"/>
  <c r="L159" i="4"/>
  <c r="L161" i="4"/>
  <c r="J33" i="4"/>
  <c r="J34" i="4"/>
  <c r="J58" i="4"/>
  <c r="J60" i="4"/>
  <c r="Q38" i="7"/>
  <c r="M135" i="4" s="1"/>
  <c r="Q39" i="7"/>
  <c r="M136" i="4" s="1"/>
  <c r="Q63" i="7"/>
  <c r="M159" i="4"/>
  <c r="M161" i="4"/>
  <c r="K33" i="4"/>
  <c r="K34" i="4"/>
  <c r="K58" i="4"/>
  <c r="K60" i="4"/>
  <c r="F5" i="12"/>
  <c r="N107" i="4" s="1"/>
  <c r="F9" i="12"/>
  <c r="N108" i="4" s="1"/>
  <c r="F10" i="12"/>
  <c r="N109" i="4" s="1"/>
  <c r="F12" i="12"/>
  <c r="N111" i="4" s="1"/>
  <c r="F16" i="12"/>
  <c r="N115" i="4" s="1"/>
  <c r="F19" i="12"/>
  <c r="F20" i="12"/>
  <c r="N117" i="4" s="1"/>
  <c r="F21" i="12"/>
  <c r="N118" i="4" s="1"/>
  <c r="F38" i="12"/>
  <c r="N135" i="4" s="1"/>
  <c r="F39" i="12"/>
  <c r="N136" i="4" s="1"/>
  <c r="F40" i="12"/>
  <c r="F41" i="12"/>
  <c r="N138" i="4" s="1"/>
  <c r="F42" i="12"/>
  <c r="N139" i="4" s="1"/>
  <c r="F43" i="12"/>
  <c r="N140" i="4" s="1"/>
  <c r="F44" i="12"/>
  <c r="N141" i="4" s="1"/>
  <c r="F45" i="12"/>
  <c r="N142" i="4" s="1"/>
  <c r="F46" i="12"/>
  <c r="N143" i="4" s="1"/>
  <c r="F47" i="12"/>
  <c r="N144" i="4" s="1"/>
  <c r="G47" i="12"/>
  <c r="O144" i="4" s="1"/>
  <c r="H47" i="12"/>
  <c r="I47" i="12"/>
  <c r="Q144" i="4" s="1"/>
  <c r="J47" i="12"/>
  <c r="R144" i="4" s="1"/>
  <c r="K47" i="12"/>
  <c r="S144" i="4" s="1"/>
  <c r="L47" i="12"/>
  <c r="T144" i="4" s="1"/>
  <c r="M47" i="12"/>
  <c r="U144" i="4" s="1"/>
  <c r="N47" i="12"/>
  <c r="V144" i="4" s="1"/>
  <c r="O47" i="12"/>
  <c r="W144" i="4" s="1"/>
  <c r="P47" i="12"/>
  <c r="X144" i="4" s="1"/>
  <c r="Q47" i="12"/>
  <c r="Y144" i="4" s="1"/>
  <c r="F48" i="12"/>
  <c r="N145" i="4" s="1"/>
  <c r="F49" i="12"/>
  <c r="N146" i="4" s="1"/>
  <c r="F50" i="12"/>
  <c r="N147" i="4" s="1"/>
  <c r="F51" i="12"/>
  <c r="F52" i="12"/>
  <c r="N149" i="4" s="1"/>
  <c r="F53" i="12"/>
  <c r="N150" i="4" s="1"/>
  <c r="F54" i="12"/>
  <c r="N151" i="4" s="1"/>
  <c r="F58" i="12"/>
  <c r="F59" i="12"/>
  <c r="F62" i="12"/>
  <c r="F63" i="12"/>
  <c r="F65" i="12"/>
  <c r="F66" i="12"/>
  <c r="F67" i="12"/>
  <c r="F68" i="12"/>
  <c r="G68" i="12"/>
  <c r="H68" i="12"/>
  <c r="I68" i="12"/>
  <c r="J68" i="12"/>
  <c r="K68" i="12"/>
  <c r="L68" i="12"/>
  <c r="M68" i="12"/>
  <c r="N68" i="12"/>
  <c r="O68" i="12"/>
  <c r="P68" i="12"/>
  <c r="Q68" i="12"/>
  <c r="F98" i="12"/>
  <c r="G98" i="12"/>
  <c r="H98" i="12"/>
  <c r="I98" i="12"/>
  <c r="J98" i="12"/>
  <c r="K98" i="12"/>
  <c r="L98" i="12"/>
  <c r="M98" i="12"/>
  <c r="N98" i="12"/>
  <c r="O98" i="12"/>
  <c r="P98" i="12"/>
  <c r="Q98" i="12"/>
  <c r="N110" i="4"/>
  <c r="N67" i="4"/>
  <c r="N68" i="4"/>
  <c r="N69" i="4"/>
  <c r="N159" i="4"/>
  <c r="N161" i="4"/>
  <c r="L33" i="4"/>
  <c r="L34" i="4"/>
  <c r="L58" i="4"/>
  <c r="L60" i="4"/>
  <c r="G5" i="12"/>
  <c r="O107" i="4" s="1"/>
  <c r="G9" i="12"/>
  <c r="O108" i="4" s="1"/>
  <c r="G10" i="12"/>
  <c r="O109" i="4" s="1"/>
  <c r="G12" i="12"/>
  <c r="O111" i="4" s="1"/>
  <c r="G16" i="12"/>
  <c r="O115" i="4" s="1"/>
  <c r="G19" i="12"/>
  <c r="O116" i="4" s="1"/>
  <c r="G20" i="12"/>
  <c r="O117" i="4" s="1"/>
  <c r="G21" i="12"/>
  <c r="G38" i="12"/>
  <c r="O135" i="4" s="1"/>
  <c r="G39" i="12"/>
  <c r="O136" i="4" s="1"/>
  <c r="G40" i="12"/>
  <c r="O137" i="4" s="1"/>
  <c r="G41" i="12"/>
  <c r="O138" i="4" s="1"/>
  <c r="G42" i="12"/>
  <c r="O139" i="4" s="1"/>
  <c r="G43" i="12"/>
  <c r="O140" i="4" s="1"/>
  <c r="G44" i="12"/>
  <c r="O141" i="4" s="1"/>
  <c r="G45" i="12"/>
  <c r="O142" i="4" s="1"/>
  <c r="G46" i="12"/>
  <c r="O143" i="4" s="1"/>
  <c r="G48" i="12"/>
  <c r="O145" i="4" s="1"/>
  <c r="G49" i="12"/>
  <c r="O146" i="4" s="1"/>
  <c r="G50" i="12"/>
  <c r="O147" i="4" s="1"/>
  <c r="G51" i="12"/>
  <c r="O148" i="4" s="1"/>
  <c r="G52" i="12"/>
  <c r="O149" i="4" s="1"/>
  <c r="G53" i="12"/>
  <c r="O150" i="4" s="1"/>
  <c r="G54" i="12"/>
  <c r="G58" i="12"/>
  <c r="G59" i="12"/>
  <c r="G62" i="12"/>
  <c r="G63" i="12"/>
  <c r="G65" i="12"/>
  <c r="G66" i="12"/>
  <c r="G67" i="12"/>
  <c r="O110" i="4"/>
  <c r="O67" i="4"/>
  <c r="O68" i="4"/>
  <c r="O69" i="4"/>
  <c r="O70" i="4" s="1"/>
  <c r="O159" i="4"/>
  <c r="O161" i="4"/>
  <c r="M33" i="4"/>
  <c r="M34" i="4"/>
  <c r="M58" i="4"/>
  <c r="M60" i="4"/>
  <c r="H5" i="12"/>
  <c r="P107" i="4" s="1"/>
  <c r="H9" i="12"/>
  <c r="P108" i="4" s="1"/>
  <c r="H10" i="12"/>
  <c r="P109" i="4" s="1"/>
  <c r="H12" i="12"/>
  <c r="P111" i="4" s="1"/>
  <c r="H16" i="12"/>
  <c r="P115" i="4" s="1"/>
  <c r="H19" i="12"/>
  <c r="P116" i="4" s="1"/>
  <c r="H20" i="12"/>
  <c r="H21" i="12"/>
  <c r="P118" i="4" s="1"/>
  <c r="H38" i="12"/>
  <c r="P135" i="4" s="1"/>
  <c r="H39" i="12"/>
  <c r="P136" i="4" s="1"/>
  <c r="H40" i="12"/>
  <c r="P137" i="4" s="1"/>
  <c r="H41" i="12"/>
  <c r="P138" i="4" s="1"/>
  <c r="H42" i="12"/>
  <c r="P139" i="4" s="1"/>
  <c r="H43" i="12"/>
  <c r="P140" i="4" s="1"/>
  <c r="H44" i="12"/>
  <c r="H45" i="12"/>
  <c r="P142" i="4" s="1"/>
  <c r="H46" i="12"/>
  <c r="P143" i="4" s="1"/>
  <c r="H48" i="12"/>
  <c r="P145" i="4" s="1"/>
  <c r="H49" i="12"/>
  <c r="P146" i="4" s="1"/>
  <c r="H50" i="12"/>
  <c r="P147" i="4" s="1"/>
  <c r="H51" i="12"/>
  <c r="P148" i="4" s="1"/>
  <c r="H52" i="12"/>
  <c r="P149" i="4" s="1"/>
  <c r="H53" i="12"/>
  <c r="H54" i="12"/>
  <c r="P151" i="4" s="1"/>
  <c r="H58" i="12"/>
  <c r="H59" i="12"/>
  <c r="H62" i="12"/>
  <c r="H63" i="12"/>
  <c r="H65" i="12"/>
  <c r="H66" i="12"/>
  <c r="H67" i="12"/>
  <c r="P110" i="4"/>
  <c r="P67" i="4"/>
  <c r="P68" i="4"/>
  <c r="P69" i="4"/>
  <c r="P159" i="4"/>
  <c r="P161" i="4"/>
  <c r="N58" i="4"/>
  <c r="N60" i="4"/>
  <c r="N33" i="4"/>
  <c r="N34" i="4"/>
  <c r="I5" i="12"/>
  <c r="Q107" i="4" s="1"/>
  <c r="I9" i="12"/>
  <c r="Q108" i="4" s="1"/>
  <c r="I10" i="12"/>
  <c r="Q109" i="4" s="1"/>
  <c r="I12" i="12"/>
  <c r="Q111" i="4" s="1"/>
  <c r="I16" i="12"/>
  <c r="Q115" i="4" s="1"/>
  <c r="I19" i="12"/>
  <c r="Q116" i="4" s="1"/>
  <c r="I20" i="12"/>
  <c r="Q117" i="4" s="1"/>
  <c r="I21" i="12"/>
  <c r="Q118" i="4" s="1"/>
  <c r="I38" i="12"/>
  <c r="Q135" i="4" s="1"/>
  <c r="I39" i="12"/>
  <c r="Q136" i="4" s="1"/>
  <c r="I40" i="12"/>
  <c r="Q137" i="4" s="1"/>
  <c r="I41" i="12"/>
  <c r="Q138" i="4" s="1"/>
  <c r="I42" i="12"/>
  <c r="Q139" i="4" s="1"/>
  <c r="I43" i="12"/>
  <c r="Q140" i="4" s="1"/>
  <c r="I44" i="12"/>
  <c r="Q141" i="4" s="1"/>
  <c r="I45" i="12"/>
  <c r="Q142" i="4" s="1"/>
  <c r="I46" i="12"/>
  <c r="Q143" i="4" s="1"/>
  <c r="I48" i="12"/>
  <c r="Q145" i="4" s="1"/>
  <c r="I49" i="12"/>
  <c r="Q146" i="4" s="1"/>
  <c r="I50" i="12"/>
  <c r="Q147" i="4" s="1"/>
  <c r="I51" i="12"/>
  <c r="Q148" i="4" s="1"/>
  <c r="J51" i="12"/>
  <c r="R148" i="4" s="1"/>
  <c r="K51" i="12"/>
  <c r="S148" i="4" s="1"/>
  <c r="L51" i="12"/>
  <c r="T148" i="4" s="1"/>
  <c r="M51" i="12"/>
  <c r="U148" i="4" s="1"/>
  <c r="N51" i="12"/>
  <c r="V148" i="4" s="1"/>
  <c r="O51" i="12"/>
  <c r="W148" i="4" s="1"/>
  <c r="P51" i="12"/>
  <c r="X148" i="4" s="1"/>
  <c r="Q51" i="12"/>
  <c r="Y148" i="4" s="1"/>
  <c r="I52" i="12"/>
  <c r="Q149" i="4" s="1"/>
  <c r="I53" i="12"/>
  <c r="Q150" i="4" s="1"/>
  <c r="I54" i="12"/>
  <c r="Q151" i="4" s="1"/>
  <c r="I58" i="12"/>
  <c r="J58" i="12"/>
  <c r="K58" i="12"/>
  <c r="L58" i="12"/>
  <c r="M58" i="12"/>
  <c r="N58" i="12"/>
  <c r="O58" i="12"/>
  <c r="P58" i="12"/>
  <c r="Q58" i="12"/>
  <c r="I59" i="12"/>
  <c r="I62" i="12"/>
  <c r="I63" i="12"/>
  <c r="I65" i="12"/>
  <c r="I66" i="12"/>
  <c r="I67" i="12"/>
  <c r="Q110" i="4"/>
  <c r="Q67" i="4"/>
  <c r="Q70" i="4" s="1"/>
  <c r="Q68" i="4"/>
  <c r="Q69" i="4"/>
  <c r="Q159" i="4"/>
  <c r="Q161" i="4"/>
  <c r="O58" i="4"/>
  <c r="O60" i="4"/>
  <c r="O33" i="4"/>
  <c r="O34" i="4"/>
  <c r="O50" i="4" s="1"/>
  <c r="J5" i="12"/>
  <c r="J9" i="12"/>
  <c r="R108" i="4" s="1"/>
  <c r="J10" i="12"/>
  <c r="R109" i="4" s="1"/>
  <c r="J12" i="12"/>
  <c r="R111" i="4" s="1"/>
  <c r="J16" i="12"/>
  <c r="R115" i="4" s="1"/>
  <c r="J19" i="12"/>
  <c r="R116" i="4" s="1"/>
  <c r="J20" i="12"/>
  <c r="R117" i="4" s="1"/>
  <c r="J21" i="12"/>
  <c r="R118" i="4" s="1"/>
  <c r="J38" i="12"/>
  <c r="R135" i="4" s="1"/>
  <c r="J39" i="12"/>
  <c r="R136" i="4" s="1"/>
  <c r="J40" i="12"/>
  <c r="R137" i="4" s="1"/>
  <c r="J41" i="12"/>
  <c r="R138" i="4" s="1"/>
  <c r="J42" i="12"/>
  <c r="R139" i="4" s="1"/>
  <c r="J43" i="12"/>
  <c r="J44" i="12"/>
  <c r="R141" i="4" s="1"/>
  <c r="J45" i="12"/>
  <c r="R142" i="4" s="1"/>
  <c r="J46" i="12"/>
  <c r="R143" i="4" s="1"/>
  <c r="J48" i="12"/>
  <c r="R145" i="4" s="1"/>
  <c r="K48" i="12"/>
  <c r="S145" i="4" s="1"/>
  <c r="L48" i="12"/>
  <c r="T145" i="4" s="1"/>
  <c r="M48" i="12"/>
  <c r="U145" i="4" s="1"/>
  <c r="N48" i="12"/>
  <c r="V145" i="4" s="1"/>
  <c r="O48" i="12"/>
  <c r="W145" i="4" s="1"/>
  <c r="P48" i="12"/>
  <c r="Q48" i="12"/>
  <c r="Y145" i="4" s="1"/>
  <c r="J49" i="12"/>
  <c r="R146" i="4" s="1"/>
  <c r="J50" i="12"/>
  <c r="R147" i="4" s="1"/>
  <c r="J52" i="12"/>
  <c r="R149" i="4" s="1"/>
  <c r="J53" i="12"/>
  <c r="R150" i="4" s="1"/>
  <c r="J54" i="12"/>
  <c r="R151" i="4" s="1"/>
  <c r="J59" i="12"/>
  <c r="J62" i="12"/>
  <c r="J63" i="12"/>
  <c r="J65" i="12"/>
  <c r="J66" i="12"/>
  <c r="K66" i="12"/>
  <c r="L66" i="12"/>
  <c r="M66" i="12"/>
  <c r="N66" i="12"/>
  <c r="O66" i="12"/>
  <c r="P66" i="12"/>
  <c r="Q66" i="12"/>
  <c r="J67" i="12"/>
  <c r="R110" i="4"/>
  <c r="R67" i="4"/>
  <c r="R68" i="4"/>
  <c r="R69" i="4"/>
  <c r="R159" i="4"/>
  <c r="R161" i="4"/>
  <c r="P58" i="4"/>
  <c r="P60" i="4"/>
  <c r="P33" i="4"/>
  <c r="P34" i="4"/>
  <c r="K5" i="12"/>
  <c r="K9" i="12"/>
  <c r="S108" i="4" s="1"/>
  <c r="K10" i="12"/>
  <c r="S109" i="4" s="1"/>
  <c r="K12" i="12"/>
  <c r="S111" i="4" s="1"/>
  <c r="K16" i="12"/>
  <c r="S115" i="4" s="1"/>
  <c r="K19" i="12"/>
  <c r="K20" i="12"/>
  <c r="S117" i="4" s="1"/>
  <c r="K21" i="12"/>
  <c r="S118" i="4" s="1"/>
  <c r="K38" i="12"/>
  <c r="S135" i="4" s="1"/>
  <c r="K39" i="12"/>
  <c r="S136" i="4" s="1"/>
  <c r="K40" i="12"/>
  <c r="S137" i="4" s="1"/>
  <c r="K41" i="12"/>
  <c r="S138" i="4" s="1"/>
  <c r="K42" i="12"/>
  <c r="S139" i="4" s="1"/>
  <c r="K43" i="12"/>
  <c r="S140" i="4" s="1"/>
  <c r="K44" i="12"/>
  <c r="S141" i="4" s="1"/>
  <c r="K45" i="12"/>
  <c r="S142" i="4" s="1"/>
  <c r="K46" i="12"/>
  <c r="S143" i="4" s="1"/>
  <c r="K49" i="12"/>
  <c r="S146" i="4" s="1"/>
  <c r="K50" i="12"/>
  <c r="S147" i="4" s="1"/>
  <c r="K52" i="12"/>
  <c r="S149" i="4" s="1"/>
  <c r="K53" i="12"/>
  <c r="S150" i="4" s="1"/>
  <c r="K54" i="12"/>
  <c r="S151" i="4" s="1"/>
  <c r="K59" i="12"/>
  <c r="K62" i="12"/>
  <c r="K63" i="12"/>
  <c r="K65" i="12"/>
  <c r="K67" i="12"/>
  <c r="S110" i="4"/>
  <c r="S67" i="4"/>
  <c r="S68" i="4"/>
  <c r="S69" i="4"/>
  <c r="S159" i="4"/>
  <c r="S161" i="4"/>
  <c r="Q58" i="4"/>
  <c r="Q60" i="4"/>
  <c r="Q33" i="4"/>
  <c r="Q34" i="4"/>
  <c r="L5" i="12"/>
  <c r="T107" i="4" s="1"/>
  <c r="L9" i="12"/>
  <c r="T108" i="4" s="1"/>
  <c r="L10" i="12"/>
  <c r="T109" i="4" s="1"/>
  <c r="L12" i="12"/>
  <c r="T111" i="4" s="1"/>
  <c r="L16" i="12"/>
  <c r="T115" i="4" s="1"/>
  <c r="L19" i="12"/>
  <c r="T116" i="4" s="1"/>
  <c r="L20" i="12"/>
  <c r="T117" i="4" s="1"/>
  <c r="L21" i="12"/>
  <c r="T118" i="4" s="1"/>
  <c r="L38" i="12"/>
  <c r="T135" i="4" s="1"/>
  <c r="L39" i="12"/>
  <c r="T136" i="4" s="1"/>
  <c r="L40" i="12"/>
  <c r="T137" i="4" s="1"/>
  <c r="L41" i="12"/>
  <c r="T138" i="4" s="1"/>
  <c r="L42" i="12"/>
  <c r="T139" i="4" s="1"/>
  <c r="L43" i="12"/>
  <c r="T140" i="4" s="1"/>
  <c r="L44" i="12"/>
  <c r="T141" i="4" s="1"/>
  <c r="L45" i="12"/>
  <c r="T142" i="4" s="1"/>
  <c r="L46" i="12"/>
  <c r="T143" i="4" s="1"/>
  <c r="L49" i="12"/>
  <c r="T146" i="4" s="1"/>
  <c r="L50" i="12"/>
  <c r="T147" i="4" s="1"/>
  <c r="M50" i="12"/>
  <c r="U147" i="4" s="1"/>
  <c r="N50" i="12"/>
  <c r="V147" i="4" s="1"/>
  <c r="O50" i="12"/>
  <c r="W147" i="4" s="1"/>
  <c r="P50" i="12"/>
  <c r="X147" i="4" s="1"/>
  <c r="Q50" i="12"/>
  <c r="Y147" i="4" s="1"/>
  <c r="L52" i="12"/>
  <c r="T149" i="4" s="1"/>
  <c r="L53" i="12"/>
  <c r="T150" i="4" s="1"/>
  <c r="L54" i="12"/>
  <c r="T151" i="4" s="1"/>
  <c r="L59" i="12"/>
  <c r="L62" i="12"/>
  <c r="L63" i="12"/>
  <c r="L65" i="12"/>
  <c r="L67" i="12"/>
  <c r="T110" i="4"/>
  <c r="T67" i="4"/>
  <c r="T68" i="4"/>
  <c r="T69" i="4"/>
  <c r="T159" i="4"/>
  <c r="T161" i="4"/>
  <c r="R58" i="4"/>
  <c r="R60" i="4"/>
  <c r="R33" i="4"/>
  <c r="R34" i="4"/>
  <c r="M5" i="12"/>
  <c r="U107" i="4" s="1"/>
  <c r="M9" i="12"/>
  <c r="U108" i="4" s="1"/>
  <c r="M10" i="12"/>
  <c r="U109" i="4" s="1"/>
  <c r="M12" i="12"/>
  <c r="U111" i="4" s="1"/>
  <c r="M16" i="12"/>
  <c r="U115" i="4" s="1"/>
  <c r="M19" i="12"/>
  <c r="U116" i="4" s="1"/>
  <c r="M20" i="12"/>
  <c r="U117" i="4" s="1"/>
  <c r="M21" i="12"/>
  <c r="U118" i="4" s="1"/>
  <c r="M38" i="12"/>
  <c r="U135" i="4" s="1"/>
  <c r="M39" i="12"/>
  <c r="U136" i="4" s="1"/>
  <c r="M40" i="12"/>
  <c r="U137" i="4" s="1"/>
  <c r="M41" i="12"/>
  <c r="U138" i="4" s="1"/>
  <c r="M42" i="12"/>
  <c r="U139" i="4" s="1"/>
  <c r="M43" i="12"/>
  <c r="U140" i="4" s="1"/>
  <c r="M44" i="12"/>
  <c r="U141" i="4" s="1"/>
  <c r="M45" i="12"/>
  <c r="U142" i="4" s="1"/>
  <c r="M46" i="12"/>
  <c r="U143" i="4" s="1"/>
  <c r="M49" i="12"/>
  <c r="U146" i="4" s="1"/>
  <c r="M52" i="12"/>
  <c r="U149" i="4" s="1"/>
  <c r="M53" i="12"/>
  <c r="U150" i="4" s="1"/>
  <c r="M54" i="12"/>
  <c r="U151" i="4" s="1"/>
  <c r="M59" i="12"/>
  <c r="N59" i="12"/>
  <c r="O59" i="12"/>
  <c r="P59" i="12"/>
  <c r="Q59" i="12"/>
  <c r="M62" i="12"/>
  <c r="M63" i="12"/>
  <c r="M65" i="12"/>
  <c r="M67" i="12"/>
  <c r="U110" i="4"/>
  <c r="U67" i="4"/>
  <c r="U68" i="4"/>
  <c r="U69" i="4"/>
  <c r="U159" i="4"/>
  <c r="U161" i="4"/>
  <c r="S58" i="4"/>
  <c r="S60" i="4"/>
  <c r="S33" i="4"/>
  <c r="S34" i="4"/>
  <c r="N5" i="12"/>
  <c r="V107" i="4" s="1"/>
  <c r="N9" i="12"/>
  <c r="N10" i="12"/>
  <c r="V109" i="4" s="1"/>
  <c r="N12" i="12"/>
  <c r="V111" i="4" s="1"/>
  <c r="N16" i="12"/>
  <c r="V115" i="4" s="1"/>
  <c r="N19" i="12"/>
  <c r="V116" i="4" s="1"/>
  <c r="N20" i="12"/>
  <c r="N21" i="12"/>
  <c r="V118" i="4" s="1"/>
  <c r="N38" i="12"/>
  <c r="V135" i="4" s="1"/>
  <c r="N39" i="12"/>
  <c r="V136" i="4" s="1"/>
  <c r="N40" i="12"/>
  <c r="V137" i="4" s="1"/>
  <c r="N41" i="12"/>
  <c r="V138" i="4" s="1"/>
  <c r="N42" i="12"/>
  <c r="V139" i="4" s="1"/>
  <c r="N43" i="12"/>
  <c r="V140" i="4" s="1"/>
  <c r="N44" i="12"/>
  <c r="V141" i="4" s="1"/>
  <c r="N45" i="12"/>
  <c r="V142" i="4" s="1"/>
  <c r="N46" i="12"/>
  <c r="N49" i="12"/>
  <c r="V146" i="4" s="1"/>
  <c r="N52" i="12"/>
  <c r="V149" i="4" s="1"/>
  <c r="N53" i="12"/>
  <c r="V150" i="4" s="1"/>
  <c r="N54" i="12"/>
  <c r="V151" i="4" s="1"/>
  <c r="N62" i="12"/>
  <c r="N63" i="12"/>
  <c r="N65" i="12"/>
  <c r="N67" i="12"/>
  <c r="V108" i="4"/>
  <c r="V110" i="4"/>
  <c r="V67" i="4"/>
  <c r="V68" i="4"/>
  <c r="V69" i="4"/>
  <c r="V159" i="4"/>
  <c r="V161" i="4"/>
  <c r="T58" i="4"/>
  <c r="T60" i="4"/>
  <c r="T33" i="4"/>
  <c r="T34" i="4"/>
  <c r="O5" i="12"/>
  <c r="O9" i="12"/>
  <c r="W108" i="4" s="1"/>
  <c r="O10" i="12"/>
  <c r="W109" i="4" s="1"/>
  <c r="O12" i="12"/>
  <c r="W111" i="4" s="1"/>
  <c r="O16" i="12"/>
  <c r="W115" i="4" s="1"/>
  <c r="O19" i="12"/>
  <c r="W116" i="4" s="1"/>
  <c r="O20" i="12"/>
  <c r="W117" i="4" s="1"/>
  <c r="O21" i="12"/>
  <c r="W118" i="4" s="1"/>
  <c r="O38" i="12"/>
  <c r="W135" i="4" s="1"/>
  <c r="O39" i="12"/>
  <c r="W136" i="4" s="1"/>
  <c r="O40" i="12"/>
  <c r="W137" i="4" s="1"/>
  <c r="O41" i="12"/>
  <c r="W138" i="4" s="1"/>
  <c r="O42" i="12"/>
  <c r="W139" i="4" s="1"/>
  <c r="O43" i="12"/>
  <c r="W140" i="4" s="1"/>
  <c r="O44" i="12"/>
  <c r="W141" i="4" s="1"/>
  <c r="O45" i="12"/>
  <c r="W142" i="4" s="1"/>
  <c r="P45" i="12"/>
  <c r="X142" i="4" s="1"/>
  <c r="Q45" i="12"/>
  <c r="Y142" i="4" s="1"/>
  <c r="O46" i="12"/>
  <c r="W143" i="4" s="1"/>
  <c r="O49" i="12"/>
  <c r="W146" i="4" s="1"/>
  <c r="O52" i="12"/>
  <c r="W149" i="4" s="1"/>
  <c r="O53" i="12"/>
  <c r="W150" i="4" s="1"/>
  <c r="O54" i="12"/>
  <c r="W151" i="4" s="1"/>
  <c r="O62" i="12"/>
  <c r="O63" i="12"/>
  <c r="O65" i="12"/>
  <c r="O67" i="12"/>
  <c r="P67" i="12"/>
  <c r="Q67" i="12"/>
  <c r="W110" i="4"/>
  <c r="W67" i="4"/>
  <c r="W68" i="4"/>
  <c r="W69" i="4"/>
  <c r="W159" i="4"/>
  <c r="W161" i="4"/>
  <c r="U58" i="4"/>
  <c r="U60" i="4"/>
  <c r="U33" i="4"/>
  <c r="U34" i="4"/>
  <c r="P5" i="12"/>
  <c r="X107" i="4" s="1"/>
  <c r="P9" i="12"/>
  <c r="X108" i="4" s="1"/>
  <c r="P10" i="12"/>
  <c r="X109" i="4" s="1"/>
  <c r="P12" i="12"/>
  <c r="X111" i="4" s="1"/>
  <c r="P16" i="12"/>
  <c r="X115" i="4" s="1"/>
  <c r="P19" i="12"/>
  <c r="X116" i="4" s="1"/>
  <c r="P20" i="12"/>
  <c r="X117" i="4" s="1"/>
  <c r="P21" i="12"/>
  <c r="X118" i="4" s="1"/>
  <c r="P38" i="12"/>
  <c r="X135" i="4" s="1"/>
  <c r="P39" i="12"/>
  <c r="X136" i="4" s="1"/>
  <c r="P40" i="12"/>
  <c r="X137" i="4" s="1"/>
  <c r="P41" i="12"/>
  <c r="X138" i="4" s="1"/>
  <c r="P42" i="12"/>
  <c r="X139" i="4" s="1"/>
  <c r="P43" i="12"/>
  <c r="X140" i="4" s="1"/>
  <c r="P44" i="12"/>
  <c r="X141" i="4" s="1"/>
  <c r="P46" i="12"/>
  <c r="X143" i="4" s="1"/>
  <c r="P49" i="12"/>
  <c r="X146" i="4" s="1"/>
  <c r="P52" i="12"/>
  <c r="X149" i="4" s="1"/>
  <c r="P53" i="12"/>
  <c r="X150" i="4" s="1"/>
  <c r="P54" i="12"/>
  <c r="X151" i="4" s="1"/>
  <c r="P62" i="12"/>
  <c r="P63" i="12"/>
  <c r="P65" i="12"/>
  <c r="X110" i="4"/>
  <c r="X67" i="4"/>
  <c r="X68" i="4"/>
  <c r="X69" i="4"/>
  <c r="X159" i="4"/>
  <c r="X161" i="4"/>
  <c r="V58" i="4"/>
  <c r="V60" i="4"/>
  <c r="V33" i="4"/>
  <c r="V34" i="4"/>
  <c r="Q5" i="12"/>
  <c r="Q9" i="12"/>
  <c r="Y108" i="4" s="1"/>
  <c r="Q10" i="12"/>
  <c r="Y109" i="4" s="1"/>
  <c r="Y110" i="4"/>
  <c r="Q12" i="12"/>
  <c r="Y111" i="4" s="1"/>
  <c r="Q16" i="12"/>
  <c r="Y115" i="4" s="1"/>
  <c r="Q19" i="12"/>
  <c r="Y116" i="4" s="1"/>
  <c r="Q20" i="12"/>
  <c r="Y117" i="4" s="1"/>
  <c r="Q21" i="12"/>
  <c r="Y118" i="4" s="1"/>
  <c r="Q38" i="12"/>
  <c r="Q39" i="12"/>
  <c r="Y136" i="4" s="1"/>
  <c r="Q40" i="12"/>
  <c r="Y137" i="4" s="1"/>
  <c r="Q41" i="12"/>
  <c r="Y138" i="4" s="1"/>
  <c r="Q42" i="12"/>
  <c r="Y139" i="4" s="1"/>
  <c r="Q43" i="12"/>
  <c r="Y140" i="4" s="1"/>
  <c r="Q44" i="12"/>
  <c r="Y141" i="4" s="1"/>
  <c r="Q46" i="12"/>
  <c r="Y143" i="4" s="1"/>
  <c r="Q49" i="12"/>
  <c r="Y146" i="4" s="1"/>
  <c r="Q52" i="12"/>
  <c r="Y149" i="4" s="1"/>
  <c r="Q53" i="12"/>
  <c r="Y150" i="4" s="1"/>
  <c r="Q54" i="12"/>
  <c r="Y151" i="4"/>
  <c r="Y67" i="4"/>
  <c r="Y68" i="4"/>
  <c r="Y69" i="4"/>
  <c r="Y159" i="4"/>
  <c r="Y161" i="4"/>
  <c r="W58" i="4"/>
  <c r="W60" i="4"/>
  <c r="W33" i="4"/>
  <c r="W34" i="4"/>
  <c r="Q62" i="12"/>
  <c r="Q63" i="12"/>
  <c r="Q65" i="12"/>
  <c r="R131" i="12"/>
  <c r="R132" i="12"/>
  <c r="R131" i="7"/>
  <c r="R132" i="7"/>
  <c r="C35" i="2"/>
  <c r="C36" i="2" s="1"/>
  <c r="O60" i="1"/>
  <c r="M156" i="4" s="1"/>
  <c r="M155" i="4"/>
  <c r="C61" i="1"/>
  <c r="O61" i="1" s="1"/>
  <c r="M158" i="4"/>
  <c r="C64" i="1"/>
  <c r="G64" i="1" s="1"/>
  <c r="I64" i="7" s="1"/>
  <c r="M162" i="4"/>
  <c r="M163" i="4"/>
  <c r="M164" i="4"/>
  <c r="Q16" i="7"/>
  <c r="M115" i="4" s="1"/>
  <c r="Q19" i="7"/>
  <c r="M116" i="4" s="1"/>
  <c r="Q20" i="7"/>
  <c r="M117" i="4" s="1"/>
  <c r="Q21" i="7"/>
  <c r="M118" i="4" s="1"/>
  <c r="Q40" i="7"/>
  <c r="M137" i="4" s="1"/>
  <c r="Q41" i="7"/>
  <c r="M138" i="4" s="1"/>
  <c r="Q42" i="7"/>
  <c r="M139" i="4" s="1"/>
  <c r="Q43" i="7"/>
  <c r="M140" i="4" s="1"/>
  <c r="Q44" i="7"/>
  <c r="M141" i="4" s="1"/>
  <c r="Q45" i="7"/>
  <c r="M142" i="4" s="1"/>
  <c r="Q46" i="7"/>
  <c r="M143" i="4" s="1"/>
  <c r="Q47" i="7"/>
  <c r="M144" i="4" s="1"/>
  <c r="Q48" i="7"/>
  <c r="M145" i="4" s="1"/>
  <c r="Q49" i="7"/>
  <c r="M146" i="4" s="1"/>
  <c r="Q50" i="7"/>
  <c r="M147" i="4" s="1"/>
  <c r="Q51" i="7"/>
  <c r="M148" i="4" s="1"/>
  <c r="Q52" i="7"/>
  <c r="M149" i="4" s="1"/>
  <c r="Q53" i="7"/>
  <c r="M150" i="4" s="1"/>
  <c r="Q54" i="7"/>
  <c r="M151" i="4" s="1"/>
  <c r="M67" i="4"/>
  <c r="M68" i="4"/>
  <c r="M69" i="4"/>
  <c r="M70" i="4" s="1"/>
  <c r="K53" i="4"/>
  <c r="K54" i="4"/>
  <c r="K56" i="4"/>
  <c r="K57" i="4"/>
  <c r="K61" i="4"/>
  <c r="K62" i="4"/>
  <c r="K63" i="4"/>
  <c r="K13" i="4"/>
  <c r="K14" i="4"/>
  <c r="K15" i="4"/>
  <c r="K16" i="4"/>
  <c r="K35" i="4"/>
  <c r="K36" i="4"/>
  <c r="K37" i="4"/>
  <c r="K38" i="4"/>
  <c r="K39" i="4"/>
  <c r="K40" i="4"/>
  <c r="K41" i="4"/>
  <c r="K42" i="4"/>
  <c r="K43" i="4"/>
  <c r="K44" i="4"/>
  <c r="K45" i="4"/>
  <c r="K46" i="4"/>
  <c r="K47" i="4"/>
  <c r="K48" i="4"/>
  <c r="K49" i="4"/>
  <c r="K67" i="4"/>
  <c r="K68" i="4"/>
  <c r="K69" i="4"/>
  <c r="K5" i="4"/>
  <c r="K6" i="4"/>
  <c r="K7" i="4"/>
  <c r="K9" i="4"/>
  <c r="A97" i="4"/>
  <c r="Q5" i="7"/>
  <c r="M107" i="4" s="1"/>
  <c r="M108" i="4"/>
  <c r="Q10" i="7"/>
  <c r="M109" i="4" s="1"/>
  <c r="M110" i="4"/>
  <c r="Q12" i="7"/>
  <c r="M111" i="4" s="1"/>
  <c r="N60" i="1"/>
  <c r="Q60" i="7" s="1"/>
  <c r="Q58" i="7"/>
  <c r="L155" i="4"/>
  <c r="L158" i="4"/>
  <c r="L162" i="4"/>
  <c r="L163" i="4"/>
  <c r="L164" i="4"/>
  <c r="P16" i="7"/>
  <c r="L115" i="4" s="1"/>
  <c r="P19" i="7"/>
  <c r="L116" i="4" s="1"/>
  <c r="P20" i="7"/>
  <c r="L117" i="4" s="1"/>
  <c r="P21" i="7"/>
  <c r="L118" i="4" s="1"/>
  <c r="P40" i="7"/>
  <c r="L137" i="4" s="1"/>
  <c r="P41" i="7"/>
  <c r="L138" i="4" s="1"/>
  <c r="P42" i="7"/>
  <c r="L139" i="4" s="1"/>
  <c r="P43" i="7"/>
  <c r="L140" i="4" s="1"/>
  <c r="P44" i="7"/>
  <c r="L141" i="4" s="1"/>
  <c r="P45" i="7"/>
  <c r="L142" i="4" s="1"/>
  <c r="P46" i="7"/>
  <c r="L143" i="4" s="1"/>
  <c r="P47" i="7"/>
  <c r="L144" i="4" s="1"/>
  <c r="P48" i="7"/>
  <c r="L145" i="4" s="1"/>
  <c r="P49" i="7"/>
  <c r="L146" i="4" s="1"/>
  <c r="P50" i="7"/>
  <c r="P51" i="7"/>
  <c r="L148" i="4" s="1"/>
  <c r="P52" i="7"/>
  <c r="L149" i="4" s="1"/>
  <c r="P53" i="7"/>
  <c r="L150" i="4" s="1"/>
  <c r="P54" i="7"/>
  <c r="L151" i="4" s="1"/>
  <c r="L67" i="4"/>
  <c r="L68" i="4"/>
  <c r="L69" i="4"/>
  <c r="J53" i="4"/>
  <c r="J54" i="4"/>
  <c r="J56" i="4"/>
  <c r="J57" i="4"/>
  <c r="J61" i="4"/>
  <c r="J62" i="4"/>
  <c r="J63" i="4"/>
  <c r="J13" i="4"/>
  <c r="J14" i="4"/>
  <c r="J15" i="4"/>
  <c r="J16" i="4"/>
  <c r="J35" i="4"/>
  <c r="J36" i="4"/>
  <c r="J37" i="4"/>
  <c r="J38" i="4"/>
  <c r="J39" i="4"/>
  <c r="J40" i="4"/>
  <c r="J41" i="4"/>
  <c r="J42" i="4"/>
  <c r="J43" i="4"/>
  <c r="J44" i="4"/>
  <c r="J45" i="4"/>
  <c r="J46" i="4"/>
  <c r="J47" i="4"/>
  <c r="J48" i="4"/>
  <c r="J49" i="4"/>
  <c r="J67" i="4"/>
  <c r="J68" i="4"/>
  <c r="J69" i="4"/>
  <c r="J5" i="4"/>
  <c r="J6" i="4"/>
  <c r="J7" i="4"/>
  <c r="J9" i="4"/>
  <c r="P5" i="7"/>
  <c r="L107" i="4" s="1"/>
  <c r="L108" i="4"/>
  <c r="P10" i="7"/>
  <c r="L109" i="4" s="1"/>
  <c r="L110" i="4"/>
  <c r="P12" i="7"/>
  <c r="L111" i="4" s="1"/>
  <c r="M60" i="1"/>
  <c r="P60" i="7" s="1"/>
  <c r="P58" i="7"/>
  <c r="K155" i="4"/>
  <c r="K158" i="4"/>
  <c r="K162" i="4"/>
  <c r="K163" i="4"/>
  <c r="K164" i="4"/>
  <c r="O16" i="7"/>
  <c r="K115" i="4" s="1"/>
  <c r="O19" i="7"/>
  <c r="K116" i="4" s="1"/>
  <c r="O20" i="7"/>
  <c r="K117" i="4" s="1"/>
  <c r="O21" i="7"/>
  <c r="K118" i="4" s="1"/>
  <c r="O40" i="7"/>
  <c r="K137" i="4" s="1"/>
  <c r="O41" i="7"/>
  <c r="K138" i="4" s="1"/>
  <c r="O42" i="7"/>
  <c r="K139" i="4" s="1"/>
  <c r="O43" i="7"/>
  <c r="K140" i="4" s="1"/>
  <c r="O44" i="7"/>
  <c r="K141" i="4" s="1"/>
  <c r="O45" i="7"/>
  <c r="K142" i="4" s="1"/>
  <c r="O46" i="7"/>
  <c r="K143" i="4" s="1"/>
  <c r="O47" i="7"/>
  <c r="K144" i="4" s="1"/>
  <c r="O48" i="7"/>
  <c r="K145" i="4" s="1"/>
  <c r="O49" i="7"/>
  <c r="K146" i="4" s="1"/>
  <c r="O50" i="7"/>
  <c r="K147" i="4" s="1"/>
  <c r="O51" i="7"/>
  <c r="K148" i="4" s="1"/>
  <c r="O52" i="7"/>
  <c r="K149" i="4" s="1"/>
  <c r="O53" i="7"/>
  <c r="K150" i="4" s="1"/>
  <c r="O54" i="7"/>
  <c r="K151" i="4" s="1"/>
  <c r="I53" i="4"/>
  <c r="I54" i="4"/>
  <c r="I56" i="4"/>
  <c r="I57" i="4"/>
  <c r="I61" i="4"/>
  <c r="I62" i="4"/>
  <c r="I63" i="4"/>
  <c r="I13" i="4"/>
  <c r="I14" i="4"/>
  <c r="I15" i="4"/>
  <c r="I16" i="4"/>
  <c r="I35" i="4"/>
  <c r="I36" i="4"/>
  <c r="I37" i="4"/>
  <c r="I38" i="4"/>
  <c r="I39" i="4"/>
  <c r="I40" i="4"/>
  <c r="I41" i="4"/>
  <c r="I42" i="4"/>
  <c r="I43" i="4"/>
  <c r="I44" i="4"/>
  <c r="I45" i="4"/>
  <c r="I46" i="4"/>
  <c r="I47" i="4"/>
  <c r="I48" i="4"/>
  <c r="I49" i="4"/>
  <c r="I67" i="4"/>
  <c r="I68" i="4"/>
  <c r="I69" i="4"/>
  <c r="I5" i="4"/>
  <c r="I6" i="4"/>
  <c r="I7" i="4"/>
  <c r="I9" i="4"/>
  <c r="O5" i="7"/>
  <c r="K107" i="4" s="1"/>
  <c r="K108" i="4"/>
  <c r="O10" i="7"/>
  <c r="K109" i="4" s="1"/>
  <c r="K110" i="4"/>
  <c r="O12" i="7"/>
  <c r="K111" i="4" s="1"/>
  <c r="L60" i="1"/>
  <c r="O60" i="7" s="1"/>
  <c r="O58" i="7"/>
  <c r="J155" i="4"/>
  <c r="J158" i="4"/>
  <c r="J162" i="4"/>
  <c r="J163" i="4"/>
  <c r="J164" i="4"/>
  <c r="N16" i="7"/>
  <c r="J115" i="4" s="1"/>
  <c r="N19" i="7"/>
  <c r="J116" i="4" s="1"/>
  <c r="N20" i="7"/>
  <c r="J117" i="4" s="1"/>
  <c r="N21" i="7"/>
  <c r="J118" i="4" s="1"/>
  <c r="N40" i="7"/>
  <c r="J137" i="4" s="1"/>
  <c r="N41" i="7"/>
  <c r="J138" i="4" s="1"/>
  <c r="N42" i="7"/>
  <c r="J139" i="4" s="1"/>
  <c r="N43" i="7"/>
  <c r="J140" i="4" s="1"/>
  <c r="N44" i="7"/>
  <c r="J141" i="4" s="1"/>
  <c r="N45" i="7"/>
  <c r="J142" i="4" s="1"/>
  <c r="N46" i="7"/>
  <c r="J143" i="4" s="1"/>
  <c r="N47" i="7"/>
  <c r="J144" i="4" s="1"/>
  <c r="N48" i="7"/>
  <c r="J145" i="4" s="1"/>
  <c r="N49" i="7"/>
  <c r="J146" i="4" s="1"/>
  <c r="N50" i="7"/>
  <c r="J147" i="4" s="1"/>
  <c r="N51" i="7"/>
  <c r="J148" i="4" s="1"/>
  <c r="N52" i="7"/>
  <c r="J149" i="4" s="1"/>
  <c r="N53" i="7"/>
  <c r="J150" i="4" s="1"/>
  <c r="N54" i="7"/>
  <c r="J151" i="4" s="1"/>
  <c r="H53" i="4"/>
  <c r="H54" i="4"/>
  <c r="H56" i="4"/>
  <c r="H57" i="4"/>
  <c r="H61" i="4"/>
  <c r="H62" i="4"/>
  <c r="H63" i="4"/>
  <c r="H13" i="4"/>
  <c r="H14" i="4"/>
  <c r="H15" i="4"/>
  <c r="H16" i="4"/>
  <c r="H35" i="4"/>
  <c r="H36" i="4"/>
  <c r="H37" i="4"/>
  <c r="H38" i="4"/>
  <c r="H39" i="4"/>
  <c r="H40" i="4"/>
  <c r="H41" i="4"/>
  <c r="H42" i="4"/>
  <c r="H43" i="4"/>
  <c r="H44" i="4"/>
  <c r="H45" i="4"/>
  <c r="H46" i="4"/>
  <c r="H47" i="4"/>
  <c r="H48" i="4"/>
  <c r="H49" i="4"/>
  <c r="H67" i="4"/>
  <c r="H68" i="4"/>
  <c r="H69" i="4"/>
  <c r="H5" i="4"/>
  <c r="H6" i="4"/>
  <c r="H7" i="4"/>
  <c r="H9" i="4"/>
  <c r="N5" i="7"/>
  <c r="J107" i="4" s="1"/>
  <c r="J108" i="4"/>
  <c r="N10" i="7"/>
  <c r="J109" i="4" s="1"/>
  <c r="J110" i="4"/>
  <c r="N12" i="7"/>
  <c r="J111" i="4" s="1"/>
  <c r="K60" i="1"/>
  <c r="N60" i="7" s="1"/>
  <c r="N58" i="7"/>
  <c r="I155" i="4"/>
  <c r="I158" i="4"/>
  <c r="I162" i="4"/>
  <c r="I163" i="4"/>
  <c r="I164" i="4"/>
  <c r="M16" i="7"/>
  <c r="I115" i="4" s="1"/>
  <c r="M19" i="7"/>
  <c r="M20" i="7"/>
  <c r="I117" i="4" s="1"/>
  <c r="M21" i="7"/>
  <c r="I118" i="4" s="1"/>
  <c r="M40" i="7"/>
  <c r="I137" i="4" s="1"/>
  <c r="M41" i="7"/>
  <c r="I138" i="4" s="1"/>
  <c r="M42" i="7"/>
  <c r="I139" i="4" s="1"/>
  <c r="M43" i="7"/>
  <c r="I140" i="4" s="1"/>
  <c r="M44" i="7"/>
  <c r="I141" i="4" s="1"/>
  <c r="M45" i="7"/>
  <c r="I142" i="4" s="1"/>
  <c r="M46" i="7"/>
  <c r="I143" i="4" s="1"/>
  <c r="M47" i="7"/>
  <c r="I144" i="4" s="1"/>
  <c r="M48" i="7"/>
  <c r="I145" i="4" s="1"/>
  <c r="M49" i="7"/>
  <c r="I146" i="4" s="1"/>
  <c r="M50" i="7"/>
  <c r="I147" i="4" s="1"/>
  <c r="M51" i="7"/>
  <c r="I148" i="4" s="1"/>
  <c r="M52" i="7"/>
  <c r="I149" i="4" s="1"/>
  <c r="M53" i="7"/>
  <c r="I150" i="4" s="1"/>
  <c r="M54" i="7"/>
  <c r="I151" i="4" s="1"/>
  <c r="G53" i="4"/>
  <c r="G54" i="4"/>
  <c r="G56" i="4"/>
  <c r="G57" i="4"/>
  <c r="G61" i="4"/>
  <c r="G62" i="4"/>
  <c r="G63" i="4"/>
  <c r="G13" i="4"/>
  <c r="G14" i="4"/>
  <c r="G15" i="4"/>
  <c r="G16" i="4"/>
  <c r="G35" i="4"/>
  <c r="G36" i="4"/>
  <c r="G37" i="4"/>
  <c r="G38" i="4"/>
  <c r="G39" i="4"/>
  <c r="G40" i="4"/>
  <c r="G41" i="4"/>
  <c r="G42" i="4"/>
  <c r="G43" i="4"/>
  <c r="G44" i="4"/>
  <c r="G45" i="4"/>
  <c r="G46" i="4"/>
  <c r="G47" i="4"/>
  <c r="G48" i="4"/>
  <c r="G49" i="4"/>
  <c r="G67" i="4"/>
  <c r="G68" i="4"/>
  <c r="G69" i="4"/>
  <c r="G5" i="4"/>
  <c r="G6" i="4"/>
  <c r="G7" i="4"/>
  <c r="G9" i="4"/>
  <c r="M5" i="7"/>
  <c r="I107" i="4" s="1"/>
  <c r="I108" i="4"/>
  <c r="M10" i="7"/>
  <c r="I109" i="4" s="1"/>
  <c r="I110" i="4"/>
  <c r="M12" i="7"/>
  <c r="I111" i="4" s="1"/>
  <c r="J60" i="1"/>
  <c r="M60" i="7" s="1"/>
  <c r="M58" i="7"/>
  <c r="H155" i="4"/>
  <c r="H158" i="4"/>
  <c r="H162" i="4"/>
  <c r="H163" i="4"/>
  <c r="H164" i="4"/>
  <c r="L16" i="7"/>
  <c r="H115" i="4" s="1"/>
  <c r="L19" i="7"/>
  <c r="H116" i="4" s="1"/>
  <c r="L20" i="7"/>
  <c r="H117" i="4" s="1"/>
  <c r="L21" i="7"/>
  <c r="H118" i="4" s="1"/>
  <c r="L40" i="7"/>
  <c r="H137" i="4" s="1"/>
  <c r="L41" i="7"/>
  <c r="H138" i="4" s="1"/>
  <c r="L42" i="7"/>
  <c r="H139" i="4" s="1"/>
  <c r="L43" i="7"/>
  <c r="H140" i="4" s="1"/>
  <c r="L44" i="7"/>
  <c r="H141" i="4" s="1"/>
  <c r="L45" i="7"/>
  <c r="H142" i="4" s="1"/>
  <c r="L46" i="7"/>
  <c r="H143" i="4" s="1"/>
  <c r="L47" i="7"/>
  <c r="H144" i="4" s="1"/>
  <c r="L48" i="7"/>
  <c r="L49" i="7"/>
  <c r="H146" i="4" s="1"/>
  <c r="L50" i="7"/>
  <c r="H147" i="4" s="1"/>
  <c r="L51" i="7"/>
  <c r="H148" i="4" s="1"/>
  <c r="L52" i="7"/>
  <c r="H149" i="4" s="1"/>
  <c r="L53" i="7"/>
  <c r="H150" i="4"/>
  <c r="L54" i="7"/>
  <c r="H151" i="4" s="1"/>
  <c r="F53" i="4"/>
  <c r="F54" i="4"/>
  <c r="F56" i="4"/>
  <c r="F57" i="4"/>
  <c r="F61" i="4"/>
  <c r="F62" i="4"/>
  <c r="F63" i="4"/>
  <c r="F13" i="4"/>
  <c r="F14" i="4"/>
  <c r="F15" i="4"/>
  <c r="F16" i="4"/>
  <c r="F35" i="4"/>
  <c r="F36" i="4"/>
  <c r="F37" i="4"/>
  <c r="F38" i="4"/>
  <c r="F39" i="4"/>
  <c r="F40" i="4"/>
  <c r="F41" i="4"/>
  <c r="F42" i="4"/>
  <c r="F43" i="4"/>
  <c r="F44" i="4"/>
  <c r="F45" i="4"/>
  <c r="F46" i="4"/>
  <c r="F47" i="4"/>
  <c r="F48" i="4"/>
  <c r="F49" i="4"/>
  <c r="F67" i="4"/>
  <c r="F70" i="4" s="1"/>
  <c r="F68" i="4"/>
  <c r="F69" i="4"/>
  <c r="F5" i="4"/>
  <c r="F6" i="4"/>
  <c r="F7" i="4"/>
  <c r="F9" i="4"/>
  <c r="L5" i="7"/>
  <c r="H107" i="4" s="1"/>
  <c r="H108" i="4"/>
  <c r="L10" i="7"/>
  <c r="H109" i="4" s="1"/>
  <c r="H110" i="4"/>
  <c r="L12" i="7"/>
  <c r="H111" i="4" s="1"/>
  <c r="I60" i="1"/>
  <c r="L60" i="7" s="1"/>
  <c r="L58" i="7"/>
  <c r="G155" i="4"/>
  <c r="G158" i="4"/>
  <c r="G162" i="4"/>
  <c r="G163" i="4"/>
  <c r="G164" i="4"/>
  <c r="K16" i="7"/>
  <c r="G115" i="4" s="1"/>
  <c r="K19" i="7"/>
  <c r="G116" i="4" s="1"/>
  <c r="K20" i="7"/>
  <c r="G117" i="4" s="1"/>
  <c r="K21" i="7"/>
  <c r="G118" i="4" s="1"/>
  <c r="K40" i="7"/>
  <c r="G137" i="4" s="1"/>
  <c r="K41" i="7"/>
  <c r="G138" i="4" s="1"/>
  <c r="K42" i="7"/>
  <c r="G139" i="4" s="1"/>
  <c r="K43" i="7"/>
  <c r="G140" i="4" s="1"/>
  <c r="K44" i="7"/>
  <c r="G141" i="4" s="1"/>
  <c r="K45" i="7"/>
  <c r="G142" i="4" s="1"/>
  <c r="K46" i="7"/>
  <c r="G143" i="4" s="1"/>
  <c r="K47" i="7"/>
  <c r="G144" i="4" s="1"/>
  <c r="K48" i="7"/>
  <c r="G145" i="4" s="1"/>
  <c r="K49" i="7"/>
  <c r="G146" i="4" s="1"/>
  <c r="K50" i="7"/>
  <c r="G147" i="4" s="1"/>
  <c r="K51" i="7"/>
  <c r="G148" i="4" s="1"/>
  <c r="K52" i="7"/>
  <c r="G149" i="4" s="1"/>
  <c r="K53" i="7"/>
  <c r="K54" i="7"/>
  <c r="G151" i="4" s="1"/>
  <c r="E53" i="4"/>
  <c r="E54" i="4"/>
  <c r="E56" i="4"/>
  <c r="E57" i="4"/>
  <c r="E61" i="4"/>
  <c r="E62" i="4"/>
  <c r="E63" i="4"/>
  <c r="E13" i="4"/>
  <c r="E14" i="4"/>
  <c r="E15" i="4"/>
  <c r="E16" i="4"/>
  <c r="E35" i="4"/>
  <c r="E36" i="4"/>
  <c r="E37" i="4"/>
  <c r="E38" i="4"/>
  <c r="E39" i="4"/>
  <c r="E40" i="4"/>
  <c r="E41" i="4"/>
  <c r="E42" i="4"/>
  <c r="E43" i="4"/>
  <c r="E44" i="4"/>
  <c r="E45" i="4"/>
  <c r="E46" i="4"/>
  <c r="E47" i="4"/>
  <c r="E48" i="4"/>
  <c r="E49" i="4"/>
  <c r="E67" i="4"/>
  <c r="E68" i="4"/>
  <c r="E69" i="4"/>
  <c r="E5" i="4"/>
  <c r="E6" i="4"/>
  <c r="E7" i="4"/>
  <c r="E9" i="4"/>
  <c r="K5" i="7"/>
  <c r="G107" i="4" s="1"/>
  <c r="G108" i="4"/>
  <c r="K10" i="7"/>
  <c r="G109" i="4" s="1"/>
  <c r="G110" i="4"/>
  <c r="K12" i="7"/>
  <c r="G111" i="4" s="1"/>
  <c r="H60" i="1"/>
  <c r="K60" i="7" s="1"/>
  <c r="K58" i="7"/>
  <c r="F155" i="4"/>
  <c r="F158" i="4"/>
  <c r="F162" i="4"/>
  <c r="F163" i="4"/>
  <c r="F164" i="4"/>
  <c r="J16" i="7"/>
  <c r="F115" i="4" s="1"/>
  <c r="J19" i="7"/>
  <c r="F116" i="4" s="1"/>
  <c r="J20" i="7"/>
  <c r="F117" i="4" s="1"/>
  <c r="J21" i="7"/>
  <c r="F118" i="4" s="1"/>
  <c r="J40" i="7"/>
  <c r="F137" i="4" s="1"/>
  <c r="J41" i="7"/>
  <c r="F138" i="4" s="1"/>
  <c r="J42" i="7"/>
  <c r="F139" i="4" s="1"/>
  <c r="F42" i="7"/>
  <c r="G42" i="7"/>
  <c r="C139" i="4" s="1"/>
  <c r="H42" i="7"/>
  <c r="D139" i="4" s="1"/>
  <c r="I42" i="7"/>
  <c r="E139" i="4" s="1"/>
  <c r="J43" i="7"/>
  <c r="F140" i="4" s="1"/>
  <c r="J44" i="7"/>
  <c r="F141" i="4" s="1"/>
  <c r="J45" i="7"/>
  <c r="F142" i="4" s="1"/>
  <c r="J46" i="7"/>
  <c r="J47" i="7"/>
  <c r="F144" i="4" s="1"/>
  <c r="J48" i="7"/>
  <c r="F145" i="4" s="1"/>
  <c r="J49" i="7"/>
  <c r="F146" i="4" s="1"/>
  <c r="J50" i="7"/>
  <c r="F147" i="4" s="1"/>
  <c r="J51" i="7"/>
  <c r="F148" i="4" s="1"/>
  <c r="J52" i="7"/>
  <c r="F149" i="4" s="1"/>
  <c r="J53" i="7"/>
  <c r="F150" i="4" s="1"/>
  <c r="J54" i="7"/>
  <c r="F151" i="4" s="1"/>
  <c r="D53" i="4"/>
  <c r="D54" i="4"/>
  <c r="D56" i="4"/>
  <c r="D57" i="4"/>
  <c r="D61" i="4"/>
  <c r="D62" i="4"/>
  <c r="D63" i="4"/>
  <c r="D13" i="4"/>
  <c r="D14" i="4"/>
  <c r="D15" i="4"/>
  <c r="D16" i="4"/>
  <c r="D35" i="4"/>
  <c r="D36" i="4"/>
  <c r="D37" i="4"/>
  <c r="D38" i="4"/>
  <c r="D39" i="4"/>
  <c r="D40" i="4"/>
  <c r="D41" i="4"/>
  <c r="D42" i="4"/>
  <c r="D43" i="4"/>
  <c r="D44" i="4"/>
  <c r="D45" i="4"/>
  <c r="D46" i="4"/>
  <c r="D47" i="4"/>
  <c r="D48" i="4"/>
  <c r="D49" i="4"/>
  <c r="D67" i="4"/>
  <c r="D69" i="4"/>
  <c r="D5" i="4"/>
  <c r="D6" i="4"/>
  <c r="D7" i="4"/>
  <c r="D9" i="4"/>
  <c r="J5" i="7"/>
  <c r="F107" i="4" s="1"/>
  <c r="F108" i="4"/>
  <c r="J10" i="7"/>
  <c r="F109" i="4" s="1"/>
  <c r="F110" i="4"/>
  <c r="J12" i="7"/>
  <c r="F111" i="4" s="1"/>
  <c r="G60" i="1"/>
  <c r="E156" i="4" s="1"/>
  <c r="J58" i="7"/>
  <c r="E155" i="4"/>
  <c r="E158" i="4"/>
  <c r="E162" i="4"/>
  <c r="E163" i="4"/>
  <c r="E164" i="4"/>
  <c r="I16" i="7"/>
  <c r="E115" i="4" s="1"/>
  <c r="I19" i="7"/>
  <c r="E116" i="4" s="1"/>
  <c r="I20" i="7"/>
  <c r="E117" i="4" s="1"/>
  <c r="I21" i="7"/>
  <c r="E118" i="4" s="1"/>
  <c r="I40" i="7"/>
  <c r="E137" i="4" s="1"/>
  <c r="I41" i="7"/>
  <c r="E138" i="4" s="1"/>
  <c r="I43" i="7"/>
  <c r="E140" i="4" s="1"/>
  <c r="I44" i="7"/>
  <c r="E141" i="4" s="1"/>
  <c r="I45" i="7"/>
  <c r="E142" i="4" s="1"/>
  <c r="I46" i="7"/>
  <c r="E143" i="4" s="1"/>
  <c r="I47" i="7"/>
  <c r="E144" i="4" s="1"/>
  <c r="I48" i="7"/>
  <c r="E145" i="4" s="1"/>
  <c r="I49" i="7"/>
  <c r="E146" i="4" s="1"/>
  <c r="I50" i="7"/>
  <c r="E147" i="4" s="1"/>
  <c r="I51" i="7"/>
  <c r="E148" i="4" s="1"/>
  <c r="I52" i="7"/>
  <c r="E149" i="4" s="1"/>
  <c r="I53" i="7"/>
  <c r="E150" i="4" s="1"/>
  <c r="I54" i="7"/>
  <c r="E151" i="4" s="1"/>
  <c r="C53" i="4"/>
  <c r="C54" i="4"/>
  <c r="C56" i="4"/>
  <c r="C57" i="4"/>
  <c r="C61" i="4"/>
  <c r="C62" i="4"/>
  <c r="C63" i="4"/>
  <c r="C13" i="4"/>
  <c r="C14" i="4"/>
  <c r="C15" i="4"/>
  <c r="C16" i="4"/>
  <c r="C35" i="4"/>
  <c r="C36" i="4"/>
  <c r="C37" i="4"/>
  <c r="C38" i="4"/>
  <c r="C39" i="4"/>
  <c r="C40" i="4"/>
  <c r="C41" i="4"/>
  <c r="C42" i="4"/>
  <c r="C43" i="4"/>
  <c r="C44" i="4"/>
  <c r="C45" i="4"/>
  <c r="C46" i="4"/>
  <c r="C47" i="4"/>
  <c r="C48" i="4"/>
  <c r="C49" i="4"/>
  <c r="C67" i="4"/>
  <c r="C68" i="4"/>
  <c r="C69" i="4"/>
  <c r="C5" i="4"/>
  <c r="C6" i="4"/>
  <c r="C7" i="4"/>
  <c r="C9" i="4"/>
  <c r="I5" i="7"/>
  <c r="E107" i="4" s="1"/>
  <c r="E108" i="4"/>
  <c r="I10" i="7"/>
  <c r="E109" i="4" s="1"/>
  <c r="E110" i="4"/>
  <c r="I12" i="7"/>
  <c r="E111" i="4" s="1"/>
  <c r="F60" i="1"/>
  <c r="I60" i="7" s="1"/>
  <c r="I58" i="7"/>
  <c r="D155" i="4"/>
  <c r="D158" i="4"/>
  <c r="D162" i="4"/>
  <c r="D163" i="4"/>
  <c r="D164" i="4"/>
  <c r="H16" i="7"/>
  <c r="H19" i="7"/>
  <c r="D116" i="4" s="1"/>
  <c r="H20" i="7"/>
  <c r="D117" i="4" s="1"/>
  <c r="H21" i="7"/>
  <c r="D118" i="4" s="1"/>
  <c r="H40" i="7"/>
  <c r="D137" i="4" s="1"/>
  <c r="H41" i="7"/>
  <c r="D138" i="4" s="1"/>
  <c r="H43" i="7"/>
  <c r="D140" i="4" s="1"/>
  <c r="H44" i="7"/>
  <c r="D141" i="4" s="1"/>
  <c r="H45" i="7"/>
  <c r="D142" i="4" s="1"/>
  <c r="H46" i="7"/>
  <c r="D143" i="4" s="1"/>
  <c r="H47" i="7"/>
  <c r="H48" i="7"/>
  <c r="D145" i="4" s="1"/>
  <c r="H49" i="7"/>
  <c r="D146" i="4" s="1"/>
  <c r="H50" i="7"/>
  <c r="D147" i="4" s="1"/>
  <c r="H51" i="7"/>
  <c r="D148" i="4" s="1"/>
  <c r="H52" i="7"/>
  <c r="D149" i="4" s="1"/>
  <c r="H53" i="7"/>
  <c r="D150" i="4" s="1"/>
  <c r="H54" i="7"/>
  <c r="D151" i="4" s="1"/>
  <c r="B53" i="4"/>
  <c r="B54" i="4"/>
  <c r="B56" i="4"/>
  <c r="B57" i="4"/>
  <c r="B61" i="4"/>
  <c r="B62" i="4"/>
  <c r="B63" i="4"/>
  <c r="B13" i="4"/>
  <c r="B14" i="4"/>
  <c r="B15" i="4"/>
  <c r="B16" i="4"/>
  <c r="B35" i="4"/>
  <c r="B36" i="4"/>
  <c r="B37" i="4"/>
  <c r="B38" i="4"/>
  <c r="B39" i="4"/>
  <c r="B40" i="4"/>
  <c r="B41" i="4"/>
  <c r="B42" i="4"/>
  <c r="B43" i="4"/>
  <c r="B44" i="4"/>
  <c r="B45" i="4"/>
  <c r="B46" i="4"/>
  <c r="B47" i="4"/>
  <c r="B48" i="4"/>
  <c r="B49" i="4"/>
  <c r="B67" i="4"/>
  <c r="B68" i="4"/>
  <c r="B69" i="4"/>
  <c r="B5" i="4"/>
  <c r="B6" i="4"/>
  <c r="B7" i="4"/>
  <c r="B9" i="4"/>
  <c r="H5" i="7"/>
  <c r="D107" i="4" s="1"/>
  <c r="D108" i="4"/>
  <c r="H10" i="7"/>
  <c r="D109" i="4" s="1"/>
  <c r="D110" i="4"/>
  <c r="H12" i="7"/>
  <c r="D111" i="4" s="1"/>
  <c r="E60" i="1"/>
  <c r="C156" i="4" s="1"/>
  <c r="H58" i="7"/>
  <c r="C155" i="4"/>
  <c r="C158" i="4"/>
  <c r="C162" i="4"/>
  <c r="C163" i="4"/>
  <c r="C164" i="4"/>
  <c r="G16" i="7"/>
  <c r="C115" i="4" s="1"/>
  <c r="G19" i="7"/>
  <c r="C116" i="4" s="1"/>
  <c r="G20" i="7"/>
  <c r="C117" i="4" s="1"/>
  <c r="G21" i="7"/>
  <c r="C118" i="4" s="1"/>
  <c r="G40" i="7"/>
  <c r="C137" i="4" s="1"/>
  <c r="G41" i="7"/>
  <c r="C138" i="4" s="1"/>
  <c r="G43" i="7"/>
  <c r="C140" i="4" s="1"/>
  <c r="G44" i="7"/>
  <c r="C141" i="4" s="1"/>
  <c r="G45" i="7"/>
  <c r="C142" i="4" s="1"/>
  <c r="G46" i="7"/>
  <c r="C143" i="4" s="1"/>
  <c r="G47" i="7"/>
  <c r="C144" i="4" s="1"/>
  <c r="G48" i="7"/>
  <c r="C145" i="4" s="1"/>
  <c r="G49" i="7"/>
  <c r="C146" i="4" s="1"/>
  <c r="G50" i="7"/>
  <c r="C147" i="4" s="1"/>
  <c r="G51" i="7"/>
  <c r="G52" i="7"/>
  <c r="C149" i="4" s="1"/>
  <c r="G53" i="7"/>
  <c r="C150" i="4" s="1"/>
  <c r="G54" i="7"/>
  <c r="C151" i="4" s="1"/>
  <c r="G5" i="7"/>
  <c r="C107" i="4" s="1"/>
  <c r="C108" i="4"/>
  <c r="G10" i="7"/>
  <c r="C109" i="4" s="1"/>
  <c r="C110" i="4"/>
  <c r="G12" i="7"/>
  <c r="C111" i="4" s="1"/>
  <c r="D60" i="1"/>
  <c r="G60" i="7" s="1"/>
  <c r="G58" i="7"/>
  <c r="B155" i="4"/>
  <c r="B158" i="4"/>
  <c r="B162" i="4"/>
  <c r="B163" i="4"/>
  <c r="B164" i="4"/>
  <c r="F16" i="7"/>
  <c r="B115" i="4" s="1"/>
  <c r="F19" i="7"/>
  <c r="B116" i="4" s="1"/>
  <c r="F20" i="7"/>
  <c r="B117" i="4" s="1"/>
  <c r="F21" i="7"/>
  <c r="B118" i="4" s="1"/>
  <c r="F40" i="7"/>
  <c r="B137" i="4" s="1"/>
  <c r="F41" i="7"/>
  <c r="F43" i="7"/>
  <c r="B140" i="4" s="1"/>
  <c r="F44" i="7"/>
  <c r="B141" i="4" s="1"/>
  <c r="F45" i="7"/>
  <c r="B142" i="4" s="1"/>
  <c r="F46" i="7"/>
  <c r="B143" i="4" s="1"/>
  <c r="F47" i="7"/>
  <c r="B144" i="4" s="1"/>
  <c r="F48" i="7"/>
  <c r="B145" i="4" s="1"/>
  <c r="F49" i="7"/>
  <c r="B146" i="4" s="1"/>
  <c r="F50" i="7"/>
  <c r="B147" i="4" s="1"/>
  <c r="F51" i="7"/>
  <c r="B148" i="4" s="1"/>
  <c r="F52" i="7"/>
  <c r="B149" i="4" s="1"/>
  <c r="F53" i="7"/>
  <c r="B150" i="4" s="1"/>
  <c r="F54" i="7"/>
  <c r="B151" i="4" s="1"/>
  <c r="F5" i="7"/>
  <c r="B107" i="4" s="1"/>
  <c r="B108" i="4"/>
  <c r="F10" i="7"/>
  <c r="B109" i="4" s="1"/>
  <c r="B110" i="4"/>
  <c r="F12" i="7"/>
  <c r="B111" i="4" s="1"/>
  <c r="F58" i="7"/>
  <c r="E11" i="1"/>
  <c r="E13" i="1" s="1"/>
  <c r="E22" i="1"/>
  <c r="F11" i="1"/>
  <c r="F13" i="1" s="1"/>
  <c r="F22" i="1"/>
  <c r="F31" i="1" s="1"/>
  <c r="G11" i="1"/>
  <c r="G13" i="1" s="1"/>
  <c r="E13" i="14" s="1"/>
  <c r="G22" i="1"/>
  <c r="G31" i="1" s="1"/>
  <c r="H11" i="1"/>
  <c r="H13" i="1" s="1"/>
  <c r="F13" i="14" s="1"/>
  <c r="H22" i="1"/>
  <c r="H31" i="1" s="1"/>
  <c r="I11" i="1"/>
  <c r="I13" i="1" s="1"/>
  <c r="I22" i="1"/>
  <c r="J11" i="1"/>
  <c r="J13" i="1" s="1"/>
  <c r="J22" i="1"/>
  <c r="J31" i="1" s="1"/>
  <c r="K11" i="1"/>
  <c r="K13" i="1" s="1"/>
  <c r="I13" i="8" s="1"/>
  <c r="K22" i="1"/>
  <c r="K31" i="1" s="1"/>
  <c r="L11" i="1"/>
  <c r="L22" i="1"/>
  <c r="L31" i="1" s="1"/>
  <c r="M11" i="1"/>
  <c r="M13" i="1" s="1"/>
  <c r="M22" i="1"/>
  <c r="N11" i="1"/>
  <c r="N13" i="1" s="1"/>
  <c r="N22" i="1"/>
  <c r="N31" i="1" s="1"/>
  <c r="O11" i="1"/>
  <c r="O13" i="1" s="1"/>
  <c r="O22" i="1"/>
  <c r="O31" i="1" s="1"/>
  <c r="Y155" i="4"/>
  <c r="C60" i="5"/>
  <c r="O60" i="5" s="1"/>
  <c r="F60" i="20" s="1"/>
  <c r="C61" i="5"/>
  <c r="G61" i="5" s="1"/>
  <c r="Y158" i="4"/>
  <c r="C64" i="5"/>
  <c r="L64" i="5" s="1"/>
  <c r="Y162" i="4"/>
  <c r="Y163" i="4"/>
  <c r="Y164" i="4"/>
  <c r="X155" i="4"/>
  <c r="X158" i="4"/>
  <c r="X162" i="4"/>
  <c r="X163" i="4"/>
  <c r="X164" i="4"/>
  <c r="W155" i="4"/>
  <c r="W158" i="4"/>
  <c r="W162" i="4"/>
  <c r="W163" i="4"/>
  <c r="W164" i="4"/>
  <c r="V155" i="4"/>
  <c r="V158" i="4"/>
  <c r="V162" i="4"/>
  <c r="V163" i="4"/>
  <c r="V164" i="4"/>
  <c r="U155" i="4"/>
  <c r="U158" i="4"/>
  <c r="U162" i="4"/>
  <c r="U163" i="4"/>
  <c r="U164" i="4"/>
  <c r="T155" i="4"/>
  <c r="T158" i="4"/>
  <c r="T162" i="4"/>
  <c r="T163" i="4"/>
  <c r="T164" i="4"/>
  <c r="S155" i="4"/>
  <c r="S158" i="4"/>
  <c r="S162" i="4"/>
  <c r="S163" i="4"/>
  <c r="S164" i="4"/>
  <c r="R155" i="4"/>
  <c r="R158" i="4"/>
  <c r="R162" i="4"/>
  <c r="R163" i="4"/>
  <c r="R164" i="4"/>
  <c r="Q155" i="4"/>
  <c r="Q158" i="4"/>
  <c r="Q162" i="4"/>
  <c r="Q163" i="4"/>
  <c r="Q164" i="4"/>
  <c r="P155" i="4"/>
  <c r="P158" i="4"/>
  <c r="P162" i="4"/>
  <c r="P163" i="4"/>
  <c r="P164" i="4"/>
  <c r="O155" i="4"/>
  <c r="O158" i="4"/>
  <c r="O162" i="4"/>
  <c r="O163" i="4"/>
  <c r="O164" i="4"/>
  <c r="N155" i="4"/>
  <c r="N158" i="4"/>
  <c r="N162" i="4"/>
  <c r="N163" i="4"/>
  <c r="N164" i="4"/>
  <c r="R108" i="12"/>
  <c r="A81" i="7"/>
  <c r="A81" i="12"/>
  <c r="R103" i="7"/>
  <c r="R108" i="7"/>
  <c r="R107" i="7"/>
  <c r="D107" i="12" s="1"/>
  <c r="A2" i="1"/>
  <c r="A31" i="14" s="1"/>
  <c r="R103" i="12"/>
  <c r="D64" i="9"/>
  <c r="H66" i="2"/>
  <c r="I66" i="2" s="1"/>
  <c r="I2" i="2"/>
  <c r="I14" i="2" s="1"/>
  <c r="P27" i="1"/>
  <c r="D55" i="9" s="1"/>
  <c r="A69" i="4"/>
  <c r="A68" i="4"/>
  <c r="A67" i="4"/>
  <c r="R96" i="12"/>
  <c r="R96" i="7"/>
  <c r="G42" i="6"/>
  <c r="G20" i="6"/>
  <c r="G12" i="6"/>
  <c r="Y53" i="4"/>
  <c r="X53" i="4"/>
  <c r="W53" i="4"/>
  <c r="V53" i="4"/>
  <c r="U53" i="4"/>
  <c r="T53" i="4"/>
  <c r="S53" i="4"/>
  <c r="R53" i="4"/>
  <c r="Q53" i="4"/>
  <c r="P53" i="4"/>
  <c r="O53" i="4"/>
  <c r="N53" i="4"/>
  <c r="M53" i="4"/>
  <c r="L53" i="4"/>
  <c r="A53" i="4"/>
  <c r="P58" i="5"/>
  <c r="P58" i="1"/>
  <c r="F34" i="2"/>
  <c r="A119" i="7"/>
  <c r="A119" i="12" s="1"/>
  <c r="A119" i="20" s="1"/>
  <c r="A133" i="4"/>
  <c r="A132" i="4"/>
  <c r="A131" i="4"/>
  <c r="A130" i="4"/>
  <c r="A129" i="4"/>
  <c r="A128" i="4"/>
  <c r="A127" i="4"/>
  <c r="A126" i="4"/>
  <c r="A125" i="4"/>
  <c r="A124" i="4"/>
  <c r="A123" i="4"/>
  <c r="A122" i="4"/>
  <c r="A120" i="4"/>
  <c r="A110" i="4"/>
  <c r="R97" i="12"/>
  <c r="R95" i="12"/>
  <c r="R94" i="12"/>
  <c r="Q68" i="7"/>
  <c r="P68" i="7"/>
  <c r="O68" i="7"/>
  <c r="N68" i="7"/>
  <c r="M68" i="7"/>
  <c r="L68" i="7"/>
  <c r="K68" i="7"/>
  <c r="J68" i="7"/>
  <c r="I68" i="7"/>
  <c r="H68" i="7"/>
  <c r="G68" i="7"/>
  <c r="F68" i="7"/>
  <c r="Q67" i="7"/>
  <c r="P67" i="7"/>
  <c r="O67" i="7"/>
  <c r="F67" i="7"/>
  <c r="G67" i="7"/>
  <c r="H67" i="7"/>
  <c r="I67" i="7"/>
  <c r="J67" i="7"/>
  <c r="K67" i="7"/>
  <c r="L67" i="7"/>
  <c r="M67" i="7"/>
  <c r="N67" i="7"/>
  <c r="Q66" i="7"/>
  <c r="P66" i="7"/>
  <c r="O66" i="7"/>
  <c r="N66" i="7"/>
  <c r="M66" i="7"/>
  <c r="L66" i="7"/>
  <c r="K66" i="7"/>
  <c r="J66" i="7"/>
  <c r="I66" i="7"/>
  <c r="H66" i="7"/>
  <c r="G66" i="7"/>
  <c r="F66" i="7"/>
  <c r="Q62" i="7"/>
  <c r="P62" i="7"/>
  <c r="O62" i="7"/>
  <c r="N62" i="7"/>
  <c r="M62" i="7"/>
  <c r="L62" i="7"/>
  <c r="K62" i="7"/>
  <c r="J62" i="7"/>
  <c r="I62" i="7"/>
  <c r="H62" i="7"/>
  <c r="G62" i="7"/>
  <c r="F62" i="7"/>
  <c r="Q98" i="7"/>
  <c r="P98" i="7"/>
  <c r="O98" i="7"/>
  <c r="N98" i="7"/>
  <c r="M98" i="7"/>
  <c r="L98" i="7"/>
  <c r="K98" i="7"/>
  <c r="J98" i="7"/>
  <c r="I98" i="7"/>
  <c r="G98" i="7"/>
  <c r="G51" i="6"/>
  <c r="F31" i="14"/>
  <c r="A2" i="13"/>
  <c r="A3" i="5"/>
  <c r="H31" i="8"/>
  <c r="A2" i="9"/>
  <c r="A25" i="5"/>
  <c r="P27" i="5"/>
  <c r="E28" i="1"/>
  <c r="F28" i="1"/>
  <c r="G28" i="1"/>
  <c r="H28" i="1"/>
  <c r="I28" i="1"/>
  <c r="J28" i="1"/>
  <c r="K28" i="1"/>
  <c r="L28" i="1"/>
  <c r="M28" i="1"/>
  <c r="N28" i="1"/>
  <c r="O28" i="1"/>
  <c r="F28" i="5" s="1"/>
  <c r="D28" i="1"/>
  <c r="B19" i="2"/>
  <c r="A28" i="5" s="1"/>
  <c r="B3" i="9"/>
  <c r="B3" i="13" s="1"/>
  <c r="N3" i="1"/>
  <c r="B3" i="15"/>
  <c r="B3" i="11"/>
  <c r="A3" i="1"/>
  <c r="A2" i="4" s="1"/>
  <c r="R94" i="7"/>
  <c r="E11" i="5"/>
  <c r="E13" i="5" s="1"/>
  <c r="F11" i="5"/>
  <c r="G11" i="5"/>
  <c r="G13" i="5" s="1"/>
  <c r="H11" i="5"/>
  <c r="H13" i="5" s="1"/>
  <c r="I11" i="5"/>
  <c r="I13" i="5" s="1"/>
  <c r="S13" i="14" s="1"/>
  <c r="J11" i="5"/>
  <c r="J13" i="5" s="1"/>
  <c r="K11" i="5"/>
  <c r="K13" i="5" s="1"/>
  <c r="U13" i="14" s="1"/>
  <c r="L11" i="5"/>
  <c r="L13" i="5" s="1"/>
  <c r="V13" i="14" s="1"/>
  <c r="M11" i="5"/>
  <c r="M13" i="5" s="1"/>
  <c r="W13" i="8" s="1"/>
  <c r="N11" i="5"/>
  <c r="N13" i="5" s="1"/>
  <c r="O11" i="5"/>
  <c r="O13" i="5" s="1"/>
  <c r="B12" i="15"/>
  <c r="B12" i="11"/>
  <c r="F13" i="5"/>
  <c r="P13" i="8" s="1"/>
  <c r="Y11" i="8"/>
  <c r="X11" i="8"/>
  <c r="W11" i="8"/>
  <c r="V11" i="8"/>
  <c r="U11" i="8"/>
  <c r="T11" i="8"/>
  <c r="S11" i="8"/>
  <c r="R11" i="8"/>
  <c r="Q11" i="8"/>
  <c r="P11" i="8"/>
  <c r="O11" i="8"/>
  <c r="N11" i="8"/>
  <c r="M11" i="8"/>
  <c r="L11" i="8"/>
  <c r="K11" i="8"/>
  <c r="J11" i="8"/>
  <c r="I11" i="8"/>
  <c r="H11" i="8"/>
  <c r="G11" i="8"/>
  <c r="F11" i="8"/>
  <c r="E11" i="8"/>
  <c r="D11" i="8"/>
  <c r="C11" i="8"/>
  <c r="B11" i="8"/>
  <c r="Y15" i="4"/>
  <c r="X15" i="4"/>
  <c r="W15" i="4"/>
  <c r="V15" i="4"/>
  <c r="U15" i="4"/>
  <c r="T15" i="4"/>
  <c r="S15" i="4"/>
  <c r="R15" i="4"/>
  <c r="Q15" i="4"/>
  <c r="P15" i="4"/>
  <c r="O15" i="4"/>
  <c r="N15" i="4"/>
  <c r="N13" i="4"/>
  <c r="N14" i="4"/>
  <c r="N16" i="4"/>
  <c r="M15" i="4"/>
  <c r="L15" i="4"/>
  <c r="A15" i="4"/>
  <c r="A117" i="4" s="1"/>
  <c r="Y14" i="4"/>
  <c r="X14" i="4"/>
  <c r="W14" i="4"/>
  <c r="V14" i="4"/>
  <c r="U14" i="4"/>
  <c r="T14" i="4"/>
  <c r="S14" i="4"/>
  <c r="R14" i="4"/>
  <c r="Q14" i="4"/>
  <c r="P14" i="4"/>
  <c r="O14" i="4"/>
  <c r="M14" i="4"/>
  <c r="L14" i="4"/>
  <c r="A14" i="4"/>
  <c r="A116" i="4" s="1"/>
  <c r="Y13" i="4"/>
  <c r="X13" i="4"/>
  <c r="W13" i="4"/>
  <c r="V13" i="4"/>
  <c r="U13" i="4"/>
  <c r="T13" i="4"/>
  <c r="S13" i="4"/>
  <c r="R13" i="4"/>
  <c r="Q13" i="4"/>
  <c r="P13" i="4"/>
  <c r="O13" i="4"/>
  <c r="M13" i="4"/>
  <c r="L13" i="4"/>
  <c r="A13" i="4"/>
  <c r="A115" i="4" s="1"/>
  <c r="A63" i="4"/>
  <c r="A164" i="4" s="1"/>
  <c r="M62" i="4"/>
  <c r="L62" i="4"/>
  <c r="A62" i="4"/>
  <c r="A163" i="4" s="1"/>
  <c r="M61" i="4"/>
  <c r="L61" i="4"/>
  <c r="A61" i="4"/>
  <c r="A162" i="4" s="1"/>
  <c r="A60" i="4"/>
  <c r="A161" i="4" s="1"/>
  <c r="A59" i="4"/>
  <c r="A160" i="4" s="1"/>
  <c r="A58" i="4"/>
  <c r="A159" i="4" s="1"/>
  <c r="M57" i="4"/>
  <c r="L57" i="4"/>
  <c r="A57" i="4"/>
  <c r="A158" i="4" s="1"/>
  <c r="M56" i="4"/>
  <c r="L56" i="4"/>
  <c r="A56" i="4"/>
  <c r="A157" i="4" s="1"/>
  <c r="A55" i="4"/>
  <c r="A156" i="4" s="1"/>
  <c r="M54" i="4"/>
  <c r="L54" i="4"/>
  <c r="A54" i="4"/>
  <c r="A155" i="4" s="1"/>
  <c r="A52" i="4"/>
  <c r="A154" i="4" s="1"/>
  <c r="A51" i="4"/>
  <c r="A153" i="4" s="1"/>
  <c r="A50" i="4"/>
  <c r="A152" i="4" s="1"/>
  <c r="M49" i="4"/>
  <c r="L49" i="4"/>
  <c r="A49" i="4"/>
  <c r="A151" i="4" s="1"/>
  <c r="M48" i="4"/>
  <c r="L48" i="4"/>
  <c r="A48" i="4"/>
  <c r="A150" i="4" s="1"/>
  <c r="M47" i="4"/>
  <c r="L47" i="4"/>
  <c r="A47" i="4"/>
  <c r="A149" i="4" s="1"/>
  <c r="M46" i="4"/>
  <c r="L46" i="4"/>
  <c r="A46" i="4"/>
  <c r="A148" i="4" s="1"/>
  <c r="M45" i="4"/>
  <c r="L45" i="4"/>
  <c r="A45" i="4"/>
  <c r="A147" i="4" s="1"/>
  <c r="M44" i="4"/>
  <c r="L44" i="4"/>
  <c r="A44" i="4"/>
  <c r="A146" i="4" s="1"/>
  <c r="M43" i="4"/>
  <c r="L43" i="4"/>
  <c r="A43" i="4"/>
  <c r="A145" i="4" s="1"/>
  <c r="M42" i="4"/>
  <c r="L42" i="4"/>
  <c r="A42" i="4"/>
  <c r="A144" i="4" s="1"/>
  <c r="M41" i="4"/>
  <c r="L41" i="4"/>
  <c r="A41" i="4"/>
  <c r="A143" i="4" s="1"/>
  <c r="M40" i="4"/>
  <c r="L40" i="4"/>
  <c r="A40" i="4"/>
  <c r="A142" i="4" s="1"/>
  <c r="M39" i="4"/>
  <c r="L39" i="4"/>
  <c r="A39" i="4"/>
  <c r="A141" i="4" s="1"/>
  <c r="M38" i="4"/>
  <c r="L38" i="4"/>
  <c r="A38" i="4"/>
  <c r="A140" i="4" s="1"/>
  <c r="M37" i="4"/>
  <c r="L37" i="4"/>
  <c r="A37" i="4"/>
  <c r="A139" i="4" s="1"/>
  <c r="M36" i="4"/>
  <c r="L36" i="4"/>
  <c r="A36" i="4"/>
  <c r="A138" i="4" s="1"/>
  <c r="M35" i="4"/>
  <c r="L35" i="4"/>
  <c r="A35" i="4"/>
  <c r="A137" i="4" s="1"/>
  <c r="A34" i="4"/>
  <c r="A136" i="4" s="1"/>
  <c r="A33" i="4"/>
  <c r="A135" i="4" s="1"/>
  <c r="A32" i="4"/>
  <c r="A134" i="4" s="1"/>
  <c r="A19" i="4"/>
  <c r="A121" i="4" s="1"/>
  <c r="A17" i="4"/>
  <c r="A119" i="4" s="1"/>
  <c r="M16" i="4"/>
  <c r="L16" i="4"/>
  <c r="A16" i="4"/>
  <c r="A118" i="4" s="1"/>
  <c r="A12" i="4"/>
  <c r="A114" i="4" s="1"/>
  <c r="A11" i="4"/>
  <c r="A113" i="4" s="1"/>
  <c r="A10" i="4"/>
  <c r="A112" i="4" s="1"/>
  <c r="M9" i="4"/>
  <c r="L9" i="4"/>
  <c r="A9" i="4"/>
  <c r="A111" i="4" s="1"/>
  <c r="M7" i="4"/>
  <c r="L7" i="4"/>
  <c r="A7" i="4"/>
  <c r="A109" i="4" s="1"/>
  <c r="M6" i="4"/>
  <c r="L6" i="4"/>
  <c r="A6" i="4"/>
  <c r="A108" i="4" s="1"/>
  <c r="M5" i="4"/>
  <c r="L5" i="4"/>
  <c r="A5" i="4"/>
  <c r="A107" i="4" s="1"/>
  <c r="A4" i="4"/>
  <c r="Q59" i="7"/>
  <c r="P59" i="7"/>
  <c r="O59" i="7"/>
  <c r="N59" i="7"/>
  <c r="M59" i="7"/>
  <c r="L59" i="7"/>
  <c r="K59" i="7"/>
  <c r="J59" i="7"/>
  <c r="I59" i="7"/>
  <c r="H59" i="7"/>
  <c r="G59" i="7"/>
  <c r="F59" i="7"/>
  <c r="A64" i="4"/>
  <c r="A165" i="4" s="1"/>
  <c r="M63" i="4"/>
  <c r="L63" i="4"/>
  <c r="P20" i="5"/>
  <c r="D20" i="15" s="1"/>
  <c r="C20" i="21" s="1"/>
  <c r="D19" i="15"/>
  <c r="C19" i="21" s="1"/>
  <c r="P16" i="5"/>
  <c r="D16" i="15" s="1"/>
  <c r="C16" i="21" s="1"/>
  <c r="C20" i="11"/>
  <c r="C20" i="15" s="1"/>
  <c r="C19" i="11"/>
  <c r="C19" i="15" s="1"/>
  <c r="P16" i="1"/>
  <c r="C16" i="11" s="1"/>
  <c r="C16" i="15" s="1"/>
  <c r="Y11" i="14"/>
  <c r="X11" i="14"/>
  <c r="W11" i="14"/>
  <c r="V11" i="14"/>
  <c r="U11" i="14"/>
  <c r="T11" i="14"/>
  <c r="S11" i="14"/>
  <c r="R11" i="14"/>
  <c r="Q11" i="14"/>
  <c r="P11" i="14"/>
  <c r="O11" i="14"/>
  <c r="N11" i="14"/>
  <c r="M11" i="14"/>
  <c r="L11" i="14"/>
  <c r="K11" i="14"/>
  <c r="J11" i="14"/>
  <c r="I11" i="14"/>
  <c r="H11" i="14"/>
  <c r="G11" i="14"/>
  <c r="F11" i="14"/>
  <c r="E11" i="14"/>
  <c r="D11" i="14"/>
  <c r="C11" i="14"/>
  <c r="B11" i="14"/>
  <c r="B43" i="13"/>
  <c r="B45" i="13" s="1"/>
  <c r="B47" i="13" s="1"/>
  <c r="A47" i="13" s="1"/>
  <c r="B37" i="13"/>
  <c r="B29" i="13"/>
  <c r="B19" i="13"/>
  <c r="B10" i="13"/>
  <c r="F98" i="7"/>
  <c r="R97" i="7"/>
  <c r="B45" i="9"/>
  <c r="B39" i="9"/>
  <c r="B47" i="9" s="1"/>
  <c r="B49" i="9" s="1"/>
  <c r="B29" i="9"/>
  <c r="B19" i="9"/>
  <c r="B10" i="9"/>
  <c r="Y7" i="8"/>
  <c r="Q7" i="8"/>
  <c r="I7" i="8"/>
  <c r="B6" i="8"/>
  <c r="F7" i="8"/>
  <c r="T7" i="8"/>
  <c r="C7" i="8"/>
  <c r="J7" i="8"/>
  <c r="X7" i="8"/>
  <c r="P7" i="8"/>
  <c r="H7" i="8"/>
  <c r="S7" i="8"/>
  <c r="W7" i="8"/>
  <c r="O7" i="8"/>
  <c r="G7" i="8"/>
  <c r="K7" i="8"/>
  <c r="V7" i="8"/>
  <c r="N7" i="8"/>
  <c r="L7" i="8"/>
  <c r="R7" i="8"/>
  <c r="U7" i="8"/>
  <c r="M7" i="8"/>
  <c r="E7" i="8"/>
  <c r="D7" i="8"/>
  <c r="B7" i="8"/>
  <c r="T7" i="14"/>
  <c r="L7" i="14"/>
  <c r="D7" i="14"/>
  <c r="H7" i="14"/>
  <c r="G7" i="14"/>
  <c r="V7" i="14"/>
  <c r="S7" i="14"/>
  <c r="K7" i="14"/>
  <c r="C7" i="14"/>
  <c r="X7" i="14"/>
  <c r="O7" i="14"/>
  <c r="M7" i="14"/>
  <c r="R7" i="14"/>
  <c r="J7" i="14"/>
  <c r="B7" i="14"/>
  <c r="U7" i="14"/>
  <c r="Y7" i="14"/>
  <c r="Q7" i="14"/>
  <c r="I7" i="14"/>
  <c r="B6" i="14"/>
  <c r="P7" i="14"/>
  <c r="F7" i="14"/>
  <c r="E7" i="14"/>
  <c r="W7" i="14"/>
  <c r="N7" i="14"/>
  <c r="Y63" i="4"/>
  <c r="X63" i="4"/>
  <c r="W63" i="4"/>
  <c r="V63" i="4"/>
  <c r="U63" i="4"/>
  <c r="T63" i="4"/>
  <c r="S63" i="4"/>
  <c r="R63" i="4"/>
  <c r="Q63" i="4"/>
  <c r="P63" i="4"/>
  <c r="O63" i="4"/>
  <c r="N63" i="4"/>
  <c r="Y62" i="4"/>
  <c r="X62" i="4"/>
  <c r="W62" i="4"/>
  <c r="V62" i="4"/>
  <c r="U62" i="4"/>
  <c r="T62" i="4"/>
  <c r="S62" i="4"/>
  <c r="R62" i="4"/>
  <c r="Q62" i="4"/>
  <c r="P62" i="4"/>
  <c r="O62" i="4"/>
  <c r="N62" i="4"/>
  <c r="Y61" i="4"/>
  <c r="X61" i="4"/>
  <c r="W61" i="4"/>
  <c r="V61" i="4"/>
  <c r="U61" i="4"/>
  <c r="T61" i="4"/>
  <c r="S61" i="4"/>
  <c r="R61" i="4"/>
  <c r="Q61" i="4"/>
  <c r="P61" i="4"/>
  <c r="O61" i="4"/>
  <c r="N61" i="4"/>
  <c r="Y60" i="4"/>
  <c r="X60" i="4"/>
  <c r="Y58" i="4"/>
  <c r="X58" i="4"/>
  <c r="Y57" i="4"/>
  <c r="X57" i="4"/>
  <c r="W57" i="4"/>
  <c r="V57" i="4"/>
  <c r="U57" i="4"/>
  <c r="T57" i="4"/>
  <c r="S57" i="4"/>
  <c r="R57" i="4"/>
  <c r="Q57" i="4"/>
  <c r="P57" i="4"/>
  <c r="O57" i="4"/>
  <c r="N57" i="4"/>
  <c r="Y56" i="4"/>
  <c r="X56" i="4"/>
  <c r="W56" i="4"/>
  <c r="V56" i="4"/>
  <c r="U56" i="4"/>
  <c r="T56" i="4"/>
  <c r="S56" i="4"/>
  <c r="R56" i="4"/>
  <c r="Q56" i="4"/>
  <c r="P56" i="4"/>
  <c r="O56" i="4"/>
  <c r="N56" i="4"/>
  <c r="Y54" i="4"/>
  <c r="X54" i="4"/>
  <c r="W54" i="4"/>
  <c r="V54" i="4"/>
  <c r="U54" i="4"/>
  <c r="T54" i="4"/>
  <c r="S54" i="4"/>
  <c r="R54" i="4"/>
  <c r="Q54" i="4"/>
  <c r="P54" i="4"/>
  <c r="O54" i="4"/>
  <c r="N54" i="4"/>
  <c r="Y49" i="4"/>
  <c r="X49" i="4"/>
  <c r="W49" i="4"/>
  <c r="V49" i="4"/>
  <c r="U49" i="4"/>
  <c r="T49" i="4"/>
  <c r="S49" i="4"/>
  <c r="R49" i="4"/>
  <c r="Q49" i="4"/>
  <c r="P49" i="4"/>
  <c r="O49" i="4"/>
  <c r="N49" i="4"/>
  <c r="Y48" i="4"/>
  <c r="X48" i="4"/>
  <c r="W48" i="4"/>
  <c r="V48" i="4"/>
  <c r="U48" i="4"/>
  <c r="T48" i="4"/>
  <c r="S48" i="4"/>
  <c r="R48" i="4"/>
  <c r="Q48" i="4"/>
  <c r="P48" i="4"/>
  <c r="O48" i="4"/>
  <c r="N48" i="4"/>
  <c r="Y47" i="4"/>
  <c r="X47" i="4"/>
  <c r="W47" i="4"/>
  <c r="V47" i="4"/>
  <c r="U47" i="4"/>
  <c r="T47" i="4"/>
  <c r="S47" i="4"/>
  <c r="R47" i="4"/>
  <c r="Q47" i="4"/>
  <c r="P47" i="4"/>
  <c r="O47" i="4"/>
  <c r="N47" i="4"/>
  <c r="Y46" i="4"/>
  <c r="X46" i="4"/>
  <c r="W46" i="4"/>
  <c r="V46" i="4"/>
  <c r="U46" i="4"/>
  <c r="T46" i="4"/>
  <c r="S46" i="4"/>
  <c r="R46" i="4"/>
  <c r="Q46" i="4"/>
  <c r="P46" i="4"/>
  <c r="O46" i="4"/>
  <c r="N46" i="4"/>
  <c r="Y45" i="4"/>
  <c r="X45" i="4"/>
  <c r="W45" i="4"/>
  <c r="V45" i="4"/>
  <c r="U45" i="4"/>
  <c r="T45" i="4"/>
  <c r="S45" i="4"/>
  <c r="R45" i="4"/>
  <c r="Q45" i="4"/>
  <c r="P45" i="4"/>
  <c r="O45" i="4"/>
  <c r="N45" i="4"/>
  <c r="Y44" i="4"/>
  <c r="X44" i="4"/>
  <c r="W44" i="4"/>
  <c r="V44" i="4"/>
  <c r="U44" i="4"/>
  <c r="T44" i="4"/>
  <c r="S44" i="4"/>
  <c r="R44" i="4"/>
  <c r="Q44" i="4"/>
  <c r="P44" i="4"/>
  <c r="O44" i="4"/>
  <c r="N44" i="4"/>
  <c r="Y43" i="4"/>
  <c r="X43" i="4"/>
  <c r="W43" i="4"/>
  <c r="V43" i="4"/>
  <c r="U43" i="4"/>
  <c r="T43" i="4"/>
  <c r="S43" i="4"/>
  <c r="R43" i="4"/>
  <c r="Q43" i="4"/>
  <c r="P43" i="4"/>
  <c r="O43" i="4"/>
  <c r="N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Y37" i="4"/>
  <c r="X37" i="4"/>
  <c r="W37" i="4"/>
  <c r="V37" i="4"/>
  <c r="U37" i="4"/>
  <c r="T37" i="4"/>
  <c r="S37" i="4"/>
  <c r="R37" i="4"/>
  <c r="Q37" i="4"/>
  <c r="P37" i="4"/>
  <c r="O37" i="4"/>
  <c r="N37" i="4"/>
  <c r="Y36" i="4"/>
  <c r="X36" i="4"/>
  <c r="W36" i="4"/>
  <c r="V36" i="4"/>
  <c r="U36" i="4"/>
  <c r="T36" i="4"/>
  <c r="S36" i="4"/>
  <c r="R36" i="4"/>
  <c r="Q36" i="4"/>
  <c r="P36" i="4"/>
  <c r="O36" i="4"/>
  <c r="N36" i="4"/>
  <c r="Y35" i="4"/>
  <c r="X35" i="4"/>
  <c r="W35" i="4"/>
  <c r="V35" i="4"/>
  <c r="U35" i="4"/>
  <c r="T35" i="4"/>
  <c r="S35" i="4"/>
  <c r="R35" i="4"/>
  <c r="Q35" i="4"/>
  <c r="P35" i="4"/>
  <c r="O35" i="4"/>
  <c r="N35" i="4"/>
  <c r="Y34" i="4"/>
  <c r="X34" i="4"/>
  <c r="Y33" i="4"/>
  <c r="X33" i="4"/>
  <c r="Y16" i="4"/>
  <c r="X16" i="4"/>
  <c r="W16" i="4"/>
  <c r="V16" i="4"/>
  <c r="U16" i="4"/>
  <c r="T16" i="4"/>
  <c r="S16" i="4"/>
  <c r="R16" i="4"/>
  <c r="Q16" i="4"/>
  <c r="P16" i="4"/>
  <c r="O16" i="4"/>
  <c r="Y9" i="4"/>
  <c r="X9" i="4"/>
  <c r="W9" i="4"/>
  <c r="V9" i="4"/>
  <c r="U9" i="4"/>
  <c r="T9" i="4"/>
  <c r="S9" i="4"/>
  <c r="R9" i="4"/>
  <c r="Q9" i="4"/>
  <c r="P9" i="4"/>
  <c r="O9" i="4"/>
  <c r="N9" i="4"/>
  <c r="Y7" i="4"/>
  <c r="X7" i="4"/>
  <c r="W7" i="4"/>
  <c r="V7" i="4"/>
  <c r="U7" i="4"/>
  <c r="T7" i="4"/>
  <c r="S7" i="4"/>
  <c r="R7" i="4"/>
  <c r="Q7" i="4"/>
  <c r="P7" i="4"/>
  <c r="O7" i="4"/>
  <c r="N7" i="4"/>
  <c r="Y6" i="4"/>
  <c r="X6" i="4"/>
  <c r="W6" i="4"/>
  <c r="V6" i="4"/>
  <c r="U6" i="4"/>
  <c r="T6" i="4"/>
  <c r="S6" i="4"/>
  <c r="R6" i="4"/>
  <c r="Q6" i="4"/>
  <c r="P6" i="4"/>
  <c r="O6" i="4"/>
  <c r="N6" i="4"/>
  <c r="N5" i="4"/>
  <c r="Y5" i="4"/>
  <c r="Y10" i="4" s="1"/>
  <c r="Q114" i="20" s="1"/>
  <c r="X5" i="4"/>
  <c r="X10" i="4" s="1"/>
  <c r="W5" i="4"/>
  <c r="W10" i="4" s="1"/>
  <c r="O114" i="20" s="1"/>
  <c r="V5" i="4"/>
  <c r="U5" i="4"/>
  <c r="U10" i="4" s="1"/>
  <c r="T5" i="4"/>
  <c r="S5" i="4"/>
  <c r="R5" i="4"/>
  <c r="Q5" i="4"/>
  <c r="P5" i="4"/>
  <c r="O5" i="4"/>
  <c r="O10" i="4" s="1"/>
  <c r="P68" i="5"/>
  <c r="D57" i="15" s="1"/>
  <c r="C57" i="21" s="1"/>
  <c r="P67" i="5"/>
  <c r="D56" i="15"/>
  <c r="C56" i="21" s="1"/>
  <c r="P66" i="5"/>
  <c r="D55" i="15" s="1"/>
  <c r="C55" i="21" s="1"/>
  <c r="P65" i="5"/>
  <c r="D54" i="15" s="1"/>
  <c r="C54" i="21" s="1"/>
  <c r="P63" i="5"/>
  <c r="D52" i="15" s="1"/>
  <c r="C52" i="21" s="1"/>
  <c r="P62" i="5"/>
  <c r="D51" i="15" s="1"/>
  <c r="C51" i="21" s="1"/>
  <c r="P59" i="5"/>
  <c r="P54" i="5"/>
  <c r="D44" i="15" s="1"/>
  <c r="C44" i="21" s="1"/>
  <c r="P53" i="5"/>
  <c r="D43" i="15" s="1"/>
  <c r="C43" i="21" s="1"/>
  <c r="P52" i="5"/>
  <c r="D42" i="15" s="1"/>
  <c r="C42" i="21" s="1"/>
  <c r="P51" i="5"/>
  <c r="D41" i="15" s="1"/>
  <c r="C41" i="21" s="1"/>
  <c r="P50" i="5"/>
  <c r="D40" i="15" s="1"/>
  <c r="C40" i="21" s="1"/>
  <c r="P49" i="5"/>
  <c r="D39" i="15" s="1"/>
  <c r="C39" i="21" s="1"/>
  <c r="P48" i="5"/>
  <c r="D38" i="15" s="1"/>
  <c r="C38" i="21" s="1"/>
  <c r="P47" i="5"/>
  <c r="D37" i="15" s="1"/>
  <c r="C37" i="21" s="1"/>
  <c r="P46" i="5"/>
  <c r="D36" i="15" s="1"/>
  <c r="C36" i="21" s="1"/>
  <c r="P45" i="5"/>
  <c r="D35" i="15" s="1"/>
  <c r="C35" i="21" s="1"/>
  <c r="P44" i="5"/>
  <c r="D34" i="15" s="1"/>
  <c r="C34" i="21" s="1"/>
  <c r="P43" i="5"/>
  <c r="D33" i="15" s="1"/>
  <c r="C33" i="21" s="1"/>
  <c r="P42" i="5"/>
  <c r="D32" i="15" s="1"/>
  <c r="C32" i="21" s="1"/>
  <c r="P41" i="5"/>
  <c r="D31" i="15" s="1"/>
  <c r="C31" i="21" s="1"/>
  <c r="P40" i="5"/>
  <c r="D30" i="15" s="1"/>
  <c r="C30" i="21" s="1"/>
  <c r="P39" i="5"/>
  <c r="D29" i="15" s="1"/>
  <c r="C29" i="21" s="1"/>
  <c r="P38" i="5"/>
  <c r="D28" i="15" s="1"/>
  <c r="C28" i="21" s="1"/>
  <c r="P21" i="5"/>
  <c r="D21" i="15" s="1"/>
  <c r="C21" i="21" s="1"/>
  <c r="P12" i="5"/>
  <c r="D12" i="15" s="1"/>
  <c r="C12" i="21" s="1"/>
  <c r="G12" i="21" s="1"/>
  <c r="P10" i="5"/>
  <c r="D10" i="15" s="1"/>
  <c r="C10" i="21" s="1"/>
  <c r="D9" i="15"/>
  <c r="C9" i="21" s="1"/>
  <c r="P5" i="5"/>
  <c r="D5" i="15" s="1"/>
  <c r="C5" i="21" s="1"/>
  <c r="P62" i="1"/>
  <c r="C51" i="11" s="1"/>
  <c r="C51" i="15" s="1"/>
  <c r="P63" i="1"/>
  <c r="C52" i="11" s="1"/>
  <c r="C52" i="15" s="1"/>
  <c r="P65" i="1"/>
  <c r="C54" i="11" s="1"/>
  <c r="C54" i="15" s="1"/>
  <c r="P66" i="1"/>
  <c r="C55" i="11" s="1"/>
  <c r="C55" i="15" s="1"/>
  <c r="P67" i="1"/>
  <c r="C56" i="11" s="1"/>
  <c r="C56" i="15" s="1"/>
  <c r="P68" i="1"/>
  <c r="C57" i="11" s="1"/>
  <c r="C57" i="15" s="1"/>
  <c r="P38" i="1"/>
  <c r="C28" i="11" s="1"/>
  <c r="C28" i="15" s="1"/>
  <c r="P39" i="1"/>
  <c r="C29" i="11" s="1"/>
  <c r="C29" i="15" s="1"/>
  <c r="P40" i="1"/>
  <c r="C30" i="11" s="1"/>
  <c r="C30" i="15" s="1"/>
  <c r="P41" i="1"/>
  <c r="C31" i="11" s="1"/>
  <c r="C31" i="15" s="1"/>
  <c r="P42" i="1"/>
  <c r="C32" i="11" s="1"/>
  <c r="C32" i="15" s="1"/>
  <c r="P43" i="1"/>
  <c r="C33" i="11" s="1"/>
  <c r="P44" i="1"/>
  <c r="C34" i="11" s="1"/>
  <c r="P45" i="1"/>
  <c r="C35" i="11" s="1"/>
  <c r="C35" i="15" s="1"/>
  <c r="P46" i="1"/>
  <c r="C36" i="11" s="1"/>
  <c r="C36" i="15" s="1"/>
  <c r="P47" i="1"/>
  <c r="C37" i="11" s="1"/>
  <c r="C37" i="15" s="1"/>
  <c r="P48" i="1"/>
  <c r="C38" i="11" s="1"/>
  <c r="C38" i="15" s="1"/>
  <c r="P49" i="1"/>
  <c r="C39" i="11" s="1"/>
  <c r="C39" i="15" s="1"/>
  <c r="P50" i="1"/>
  <c r="C40" i="11" s="1"/>
  <c r="C40" i="15" s="1"/>
  <c r="P51" i="1"/>
  <c r="C41" i="11" s="1"/>
  <c r="C41" i="15" s="1"/>
  <c r="P52" i="1"/>
  <c r="C42" i="11" s="1"/>
  <c r="C42" i="15" s="1"/>
  <c r="P53" i="1"/>
  <c r="C43" i="11" s="1"/>
  <c r="C43" i="15" s="1"/>
  <c r="P54" i="1"/>
  <c r="C44" i="11" s="1"/>
  <c r="P59" i="1"/>
  <c r="C21" i="11"/>
  <c r="C21" i="15" s="1"/>
  <c r="P9" i="1"/>
  <c r="C9" i="11" s="1"/>
  <c r="C9" i="15" s="1"/>
  <c r="P10" i="1"/>
  <c r="C10" i="11" s="1"/>
  <c r="C10" i="15" s="1"/>
  <c r="P12" i="1"/>
  <c r="C12" i="11" s="1"/>
  <c r="C12" i="15" s="1"/>
  <c r="G12" i="15" s="1"/>
  <c r="P5" i="1"/>
  <c r="C5" i="11" s="1"/>
  <c r="C5" i="15" s="1"/>
  <c r="E14" i="8"/>
  <c r="N14" i="8"/>
  <c r="N14" i="14"/>
  <c r="C14" i="8"/>
  <c r="H14" i="8"/>
  <c r="J14" i="8"/>
  <c r="G14" i="8"/>
  <c r="F14" i="8"/>
  <c r="I14" i="8"/>
  <c r="D14" i="8"/>
  <c r="K14" i="8"/>
  <c r="M14" i="8"/>
  <c r="L14" i="8"/>
  <c r="E14" i="14"/>
  <c r="B14" i="14"/>
  <c r="T17" i="14" s="1"/>
  <c r="B14" i="8"/>
  <c r="K17" i="8" s="1"/>
  <c r="O14" i="14"/>
  <c r="O14" i="8"/>
  <c r="M14" i="14"/>
  <c r="K14" i="14"/>
  <c r="G14" i="14"/>
  <c r="D14" i="14"/>
  <c r="J14" i="14"/>
  <c r="F14" i="14"/>
  <c r="I14" i="14"/>
  <c r="H14" i="14"/>
  <c r="C14" i="14"/>
  <c r="L14" i="14"/>
  <c r="P14" i="14"/>
  <c r="P14" i="8"/>
  <c r="Q14" i="14"/>
  <c r="Q14" i="8"/>
  <c r="R14" i="14"/>
  <c r="R14" i="8"/>
  <c r="S14" i="14"/>
  <c r="S14" i="8"/>
  <c r="T14" i="14"/>
  <c r="T14" i="8"/>
  <c r="U14" i="8"/>
  <c r="U14" i="14"/>
  <c r="V14" i="8"/>
  <c r="V14" i="14"/>
  <c r="W14" i="8"/>
  <c r="W14" i="14"/>
  <c r="Y14" i="14"/>
  <c r="Y14" i="8"/>
  <c r="X14" i="14"/>
  <c r="X14" i="8"/>
  <c r="N15" i="8"/>
  <c r="N15" i="14"/>
  <c r="S15" i="8"/>
  <c r="S15" i="14"/>
  <c r="T15" i="14"/>
  <c r="T15" i="8"/>
  <c r="Q15" i="14"/>
  <c r="Q15" i="8"/>
  <c r="Y15" i="8"/>
  <c r="Y15" i="14"/>
  <c r="X15" i="8"/>
  <c r="X15" i="14"/>
  <c r="U15" i="14"/>
  <c r="U15" i="8"/>
  <c r="R15" i="14"/>
  <c r="R15" i="8"/>
  <c r="V15" i="8"/>
  <c r="V15" i="14"/>
  <c r="O15" i="8"/>
  <c r="O15" i="14"/>
  <c r="P15" i="8"/>
  <c r="P15" i="14"/>
  <c r="W15" i="14"/>
  <c r="W15" i="8"/>
  <c r="E15" i="8"/>
  <c r="K15" i="14"/>
  <c r="K15" i="8"/>
  <c r="E15" i="14"/>
  <c r="I15" i="14"/>
  <c r="I15" i="8"/>
  <c r="J15" i="14"/>
  <c r="J15" i="8"/>
  <c r="F15" i="14"/>
  <c r="F15" i="8"/>
  <c r="L15" i="8"/>
  <c r="L15" i="14"/>
  <c r="C15" i="14"/>
  <c r="C15" i="8"/>
  <c r="H15" i="8"/>
  <c r="H15" i="14"/>
  <c r="D15" i="14"/>
  <c r="D15" i="8"/>
  <c r="B15" i="14"/>
  <c r="S18" i="14" s="1"/>
  <c r="B15" i="8"/>
  <c r="T18" i="8" s="1"/>
  <c r="G15" i="8"/>
  <c r="G15" i="14"/>
  <c r="B8" i="14"/>
  <c r="B8" i="8"/>
  <c r="B9" i="8"/>
  <c r="B10" i="8" s="1"/>
  <c r="B9" i="14"/>
  <c r="B10" i="14" s="1"/>
  <c r="C8" i="8"/>
  <c r="C8" i="14"/>
  <c r="D8" i="14"/>
  <c r="D8" i="8"/>
  <c r="C9" i="8"/>
  <c r="C10" i="8" s="1"/>
  <c r="C9" i="14"/>
  <c r="C10" i="14" s="1"/>
  <c r="E8" i="8"/>
  <c r="E8" i="14"/>
  <c r="D9" i="14"/>
  <c r="D10" i="14" s="1"/>
  <c r="D9" i="8"/>
  <c r="D10" i="8" s="1"/>
  <c r="F8" i="8"/>
  <c r="F8" i="14"/>
  <c r="E9" i="14"/>
  <c r="E10" i="14" s="1"/>
  <c r="E9" i="8"/>
  <c r="E10" i="8" s="1"/>
  <c r="F9" i="8"/>
  <c r="F10" i="8" s="1"/>
  <c r="F9" i="14"/>
  <c r="F10" i="14" s="1"/>
  <c r="G8" i="8"/>
  <c r="G8" i="14"/>
  <c r="H8" i="8"/>
  <c r="H8" i="14"/>
  <c r="G9" i="8"/>
  <c r="G10" i="8"/>
  <c r="G9" i="14"/>
  <c r="G10" i="14"/>
  <c r="I8" i="8"/>
  <c r="I8" i="14"/>
  <c r="H9" i="8"/>
  <c r="H10" i="8" s="1"/>
  <c r="H9" i="14"/>
  <c r="H10" i="14" s="1"/>
  <c r="J8" i="14"/>
  <c r="J8" i="8"/>
  <c r="I9" i="14"/>
  <c r="I10" i="14" s="1"/>
  <c r="I9" i="8"/>
  <c r="I10" i="8"/>
  <c r="K8" i="14"/>
  <c r="K8" i="8"/>
  <c r="J9" i="8"/>
  <c r="J10" i="8" s="1"/>
  <c r="J9" i="14"/>
  <c r="J10" i="14" s="1"/>
  <c r="L8" i="8"/>
  <c r="L8" i="14"/>
  <c r="K9" i="8"/>
  <c r="K10" i="8" s="1"/>
  <c r="K9" i="14"/>
  <c r="K10" i="14" s="1"/>
  <c r="L9" i="8"/>
  <c r="L10" i="8" s="1"/>
  <c r="L9" i="14"/>
  <c r="L10" i="14"/>
  <c r="M15" i="8"/>
  <c r="M8" i="8"/>
  <c r="M8" i="14"/>
  <c r="M9" i="14"/>
  <c r="M10" i="14"/>
  <c r="M9" i="8"/>
  <c r="M10" i="8" s="1"/>
  <c r="N8" i="8"/>
  <c r="N8" i="14"/>
  <c r="N9" i="14"/>
  <c r="N10" i="14" s="1"/>
  <c r="N9" i="8"/>
  <c r="N10" i="8" s="1"/>
  <c r="O8" i="14"/>
  <c r="O8" i="8"/>
  <c r="O9" i="8"/>
  <c r="O10" i="8" s="1"/>
  <c r="O9" i="14"/>
  <c r="O10" i="14" s="1"/>
  <c r="P8" i="8"/>
  <c r="P8" i="14"/>
  <c r="Q8" i="14"/>
  <c r="Q8" i="8"/>
  <c r="P9" i="8"/>
  <c r="P10" i="8" s="1"/>
  <c r="P9" i="14"/>
  <c r="P10" i="14" s="1"/>
  <c r="Q9" i="8"/>
  <c r="Q10" i="8" s="1"/>
  <c r="Q9" i="14"/>
  <c r="Q10" i="14" s="1"/>
  <c r="R8" i="8"/>
  <c r="R8" i="14"/>
  <c r="R9" i="14"/>
  <c r="R10" i="14" s="1"/>
  <c r="R9" i="8"/>
  <c r="R10" i="8" s="1"/>
  <c r="S8" i="8"/>
  <c r="S8" i="14"/>
  <c r="S9" i="14"/>
  <c r="S10" i="14" s="1"/>
  <c r="S9" i="8"/>
  <c r="S10" i="8" s="1"/>
  <c r="T8" i="14"/>
  <c r="T8" i="8"/>
  <c r="U8" i="14"/>
  <c r="U8" i="8"/>
  <c r="T9" i="14"/>
  <c r="T10" i="14" s="1"/>
  <c r="T9" i="8"/>
  <c r="T10" i="8" s="1"/>
  <c r="U9" i="8"/>
  <c r="U10" i="8" s="1"/>
  <c r="U9" i="14"/>
  <c r="U10" i="14" s="1"/>
  <c r="V8" i="14"/>
  <c r="V8" i="8"/>
  <c r="V9" i="8"/>
  <c r="V10" i="8" s="1"/>
  <c r="V9" i="14"/>
  <c r="V10" i="14" s="1"/>
  <c r="W8" i="8"/>
  <c r="W8" i="14"/>
  <c r="X8" i="8"/>
  <c r="X8" i="14"/>
  <c r="W9" i="14"/>
  <c r="W10" i="14" s="1"/>
  <c r="W9" i="8"/>
  <c r="W10" i="8" s="1"/>
  <c r="Y8" i="8"/>
  <c r="Y8" i="14"/>
  <c r="Y9" i="8"/>
  <c r="Y10" i="8" s="1"/>
  <c r="Y9" i="14"/>
  <c r="Y10" i="14" s="1"/>
  <c r="X9" i="14"/>
  <c r="X10" i="14" s="1"/>
  <c r="X9" i="8"/>
  <c r="X10" i="8" s="1"/>
  <c r="M15" i="14"/>
  <c r="B21" i="9"/>
  <c r="A49" i="9"/>
  <c r="T18" i="14"/>
  <c r="B21" i="13"/>
  <c r="C70" i="4"/>
  <c r="W107" i="4"/>
  <c r="L70" i="4"/>
  <c r="S107" i="4"/>
  <c r="H62" i="2"/>
  <c r="I62" i="2" s="1"/>
  <c r="H67" i="2"/>
  <c r="I67" i="2" s="1"/>
  <c r="H59" i="2"/>
  <c r="I59" i="2" s="1"/>
  <c r="H45" i="2"/>
  <c r="H53" i="2" s="1"/>
  <c r="I53" i="2" s="1"/>
  <c r="H61" i="2"/>
  <c r="I61" i="2" s="1"/>
  <c r="G26" i="6"/>
  <c r="A45" i="6" s="1"/>
  <c r="H64" i="5"/>
  <c r="R160" i="4" s="1"/>
  <c r="H58" i="2"/>
  <c r="I58" i="2" s="1"/>
  <c r="H68" i="2"/>
  <c r="I68" i="2" s="1"/>
  <c r="H64" i="2"/>
  <c r="I64" i="2" s="1"/>
  <c r="H60" i="2"/>
  <c r="I60" i="2" s="1"/>
  <c r="H63" i="2"/>
  <c r="I63" i="2" s="1"/>
  <c r="H65" i="2"/>
  <c r="I65" i="2" s="1"/>
  <c r="O64" i="5"/>
  <c r="Y160" i="4" s="1"/>
  <c r="F64" i="5"/>
  <c r="I64" i="12" s="1"/>
  <c r="I64" i="5"/>
  <c r="S59" i="4" s="1"/>
  <c r="H69" i="2"/>
  <c r="H75" i="2" s="1"/>
  <c r="I75" i="2" s="1"/>
  <c r="I57" i="2"/>
  <c r="E64" i="5"/>
  <c r="O160" i="4" s="1"/>
  <c r="F60" i="12"/>
  <c r="H98" i="7"/>
  <c r="D68" i="4"/>
  <c r="R95" i="7"/>
  <c r="N32" i="1" l="1"/>
  <c r="R107" i="12"/>
  <c r="D107" i="20" s="1"/>
  <c r="R107" i="20" s="1"/>
  <c r="AJ64" i="4"/>
  <c r="AJ72" i="4" s="1"/>
  <c r="AJ73" i="4" s="1"/>
  <c r="AB165" i="4"/>
  <c r="AB167" i="4" s="1"/>
  <c r="Z64" i="4"/>
  <c r="Z72" i="4" s="1"/>
  <c r="Z73" i="4" s="1"/>
  <c r="AB92" i="4" s="1"/>
  <c r="AB97" i="4" s="1"/>
  <c r="AI64" i="4"/>
  <c r="AI72" i="4" s="1"/>
  <c r="AI73" i="4" s="1"/>
  <c r="AK92" i="4" s="1"/>
  <c r="AK97" i="4" s="1"/>
  <c r="AF165" i="4"/>
  <c r="AF167" i="4" s="1"/>
  <c r="AG64" i="4"/>
  <c r="AG72" i="4" s="1"/>
  <c r="AG73" i="4" s="1"/>
  <c r="AI92" i="4" s="1"/>
  <c r="AI97" i="4" s="1"/>
  <c r="R60" i="20"/>
  <c r="AE165" i="4"/>
  <c r="AE167" i="4" s="1"/>
  <c r="AJ165" i="4"/>
  <c r="AJ167" i="4" s="1"/>
  <c r="AE64" i="4"/>
  <c r="AE72" i="4" s="1"/>
  <c r="AE73" i="4" s="1"/>
  <c r="AG92" i="4" s="1"/>
  <c r="AG97" i="4" s="1"/>
  <c r="AF64" i="4"/>
  <c r="AF72" i="4" s="1"/>
  <c r="AF73" i="4" s="1"/>
  <c r="AH92" i="4" s="1"/>
  <c r="AH97" i="4" s="1"/>
  <c r="AG165" i="4"/>
  <c r="AG167" i="4" s="1"/>
  <c r="AD64" i="4"/>
  <c r="AD72" i="4" s="1"/>
  <c r="AD73" i="4" s="1"/>
  <c r="AA64" i="4"/>
  <c r="AA72" i="4" s="1"/>
  <c r="AA73" i="4" s="1"/>
  <c r="AI165" i="4"/>
  <c r="AI167" i="4" s="1"/>
  <c r="AB64" i="4"/>
  <c r="AB72" i="4" s="1"/>
  <c r="AB73" i="4" s="1"/>
  <c r="AA165" i="4"/>
  <c r="AA167" i="4" s="1"/>
  <c r="P69" i="22"/>
  <c r="D58" i="21" s="1"/>
  <c r="F58" i="21" s="1"/>
  <c r="Z165" i="4"/>
  <c r="Z167" i="4" s="1"/>
  <c r="AH64" i="4"/>
  <c r="AH72" i="4" s="1"/>
  <c r="AH73" i="4" s="1"/>
  <c r="AC165" i="4"/>
  <c r="AC167" i="4" s="1"/>
  <c r="AK165" i="4"/>
  <c r="AK167" i="4" s="1"/>
  <c r="AH165" i="4"/>
  <c r="AH167" i="4" s="1"/>
  <c r="AC64" i="4"/>
  <c r="AC72" i="4" s="1"/>
  <c r="AC73" i="4" s="1"/>
  <c r="AD165" i="4"/>
  <c r="AD167" i="4" s="1"/>
  <c r="S70" i="4"/>
  <c r="V70" i="4"/>
  <c r="N70" i="4"/>
  <c r="W70" i="4"/>
  <c r="Y70" i="4"/>
  <c r="T70" i="4"/>
  <c r="X70" i="4"/>
  <c r="U70" i="4"/>
  <c r="K22" i="12"/>
  <c r="K86" i="12" s="1"/>
  <c r="N64" i="5"/>
  <c r="Q64" i="12" s="1"/>
  <c r="R50" i="4"/>
  <c r="S10" i="4"/>
  <c r="K114" i="20" s="1"/>
  <c r="L60" i="5"/>
  <c r="V156" i="4" s="1"/>
  <c r="N50" i="4"/>
  <c r="S50" i="4"/>
  <c r="O22" i="12"/>
  <c r="O86" i="12" s="1"/>
  <c r="H64" i="12"/>
  <c r="V50" i="4"/>
  <c r="Q22" i="12"/>
  <c r="Q86" i="12" s="1"/>
  <c r="O59" i="4"/>
  <c r="K64" i="5"/>
  <c r="U59" i="4" s="1"/>
  <c r="J22" i="12"/>
  <c r="J86" i="12" s="1"/>
  <c r="U17" i="4"/>
  <c r="L22" i="12"/>
  <c r="L86" i="12" s="1"/>
  <c r="Q119" i="4"/>
  <c r="R65" i="12"/>
  <c r="W17" i="4"/>
  <c r="S13" i="8"/>
  <c r="R17" i="4"/>
  <c r="W50" i="4"/>
  <c r="X119" i="4"/>
  <c r="T10" i="4"/>
  <c r="L114" i="12" s="1"/>
  <c r="K60" i="5"/>
  <c r="J13" i="12"/>
  <c r="S116" i="4"/>
  <c r="S119" i="4" s="1"/>
  <c r="Q50" i="4"/>
  <c r="V13" i="8"/>
  <c r="T17" i="4"/>
  <c r="G64" i="5"/>
  <c r="J64" i="12" s="1"/>
  <c r="J64" i="5"/>
  <c r="T160" i="4" s="1"/>
  <c r="F60" i="5"/>
  <c r="X17" i="4"/>
  <c r="I22" i="12"/>
  <c r="I86" i="12" s="1"/>
  <c r="D48" i="15"/>
  <c r="C48" i="21" s="1"/>
  <c r="P160" i="4"/>
  <c r="W119" i="4"/>
  <c r="M60" i="5"/>
  <c r="O17" i="4"/>
  <c r="I61" i="5"/>
  <c r="L61" i="12" s="1"/>
  <c r="J60" i="5"/>
  <c r="U13" i="8"/>
  <c r="Y156" i="4"/>
  <c r="P13" i="14"/>
  <c r="X13" i="8"/>
  <c r="X13" i="14"/>
  <c r="V160" i="4"/>
  <c r="O64" i="12"/>
  <c r="V59" i="4"/>
  <c r="G114" i="12"/>
  <c r="G114" i="20"/>
  <c r="T119" i="4"/>
  <c r="Y59" i="4"/>
  <c r="K13" i="12"/>
  <c r="K85" i="12" s="1"/>
  <c r="Y50" i="4"/>
  <c r="R67" i="12"/>
  <c r="P22" i="12"/>
  <c r="P86" i="12" s="1"/>
  <c r="Q10" i="4"/>
  <c r="Y17" i="4"/>
  <c r="R58" i="12"/>
  <c r="X160" i="4"/>
  <c r="M64" i="5"/>
  <c r="W160" i="4" s="1"/>
  <c r="D64" i="5"/>
  <c r="N13" i="12"/>
  <c r="N85" i="12" s="1"/>
  <c r="S17" i="4"/>
  <c r="P13" i="12"/>
  <c r="M22" i="12"/>
  <c r="M86" i="12" s="1"/>
  <c r="P10" i="4"/>
  <c r="Q17" i="4"/>
  <c r="V112" i="4"/>
  <c r="M13" i="12"/>
  <c r="K114" i="12"/>
  <c r="W112" i="4"/>
  <c r="K61" i="5"/>
  <c r="U119" i="4"/>
  <c r="R68" i="12"/>
  <c r="P59" i="4"/>
  <c r="K64" i="12"/>
  <c r="W13" i="14"/>
  <c r="F61" i="5"/>
  <c r="O61" i="5"/>
  <c r="O69" i="5" s="1"/>
  <c r="V10" i="4"/>
  <c r="N114" i="20" s="1"/>
  <c r="V17" i="4"/>
  <c r="R59" i="4"/>
  <c r="M61" i="5"/>
  <c r="P114" i="12"/>
  <c r="P114" i="20"/>
  <c r="R66" i="12"/>
  <c r="S160" i="4"/>
  <c r="D61" i="5"/>
  <c r="L61" i="5"/>
  <c r="U112" i="4"/>
  <c r="R62" i="12"/>
  <c r="M114" i="12"/>
  <c r="M114" i="20"/>
  <c r="F64" i="20"/>
  <c r="R64" i="20" s="1"/>
  <c r="L64" i="12"/>
  <c r="O114" i="12"/>
  <c r="Q13" i="12"/>
  <c r="E61" i="5"/>
  <c r="H61" i="5"/>
  <c r="S112" i="4"/>
  <c r="L13" i="12"/>
  <c r="J61" i="5"/>
  <c r="T55" i="4" s="1"/>
  <c r="N10" i="4"/>
  <c r="N17" i="4"/>
  <c r="Q152" i="4"/>
  <c r="P17" i="4"/>
  <c r="K70" i="4"/>
  <c r="B52" i="9"/>
  <c r="I70" i="4"/>
  <c r="B70" i="4"/>
  <c r="J70" i="4"/>
  <c r="E70" i="4"/>
  <c r="H64" i="1"/>
  <c r="F59" i="4" s="1"/>
  <c r="R18" i="14"/>
  <c r="X18" i="14"/>
  <c r="F13" i="8"/>
  <c r="I17" i="4"/>
  <c r="B156" i="4"/>
  <c r="K156" i="4"/>
  <c r="G156" i="4"/>
  <c r="M64" i="1"/>
  <c r="K160" i="4" s="1"/>
  <c r="U18" i="14"/>
  <c r="W18" i="14"/>
  <c r="O64" i="1"/>
  <c r="Q64" i="7" s="1"/>
  <c r="Q18" i="14"/>
  <c r="O28" i="5"/>
  <c r="H28" i="22" s="1"/>
  <c r="J10" i="4"/>
  <c r="N114" i="7" s="1"/>
  <c r="R63" i="7"/>
  <c r="Y18" i="14"/>
  <c r="V18" i="8"/>
  <c r="F13" i="12"/>
  <c r="F85" i="12" s="1"/>
  <c r="H22" i="7"/>
  <c r="H86" i="7" s="1"/>
  <c r="Q18" i="8"/>
  <c r="F18" i="8"/>
  <c r="E160" i="4"/>
  <c r="N18" i="14"/>
  <c r="B2" i="11" a="1"/>
  <c r="B2" i="11" s="1"/>
  <c r="A2" i="7"/>
  <c r="L64" i="1"/>
  <c r="J160" i="4" s="1"/>
  <c r="I64" i="1"/>
  <c r="K64" i="7" s="1"/>
  <c r="E59" i="4"/>
  <c r="R19" i="12"/>
  <c r="F22" i="12"/>
  <c r="F86" i="12" s="1"/>
  <c r="H60" i="7"/>
  <c r="N61" i="1"/>
  <c r="L55" i="4" s="1"/>
  <c r="I13" i="14"/>
  <c r="F64" i="1"/>
  <c r="D59" i="4" s="1"/>
  <c r="H52" i="2"/>
  <c r="I52" i="2" s="1"/>
  <c r="L28" i="5"/>
  <c r="Q22" i="7"/>
  <c r="Q86" i="7" s="1"/>
  <c r="B119" i="4"/>
  <c r="N64" i="1"/>
  <c r="P64" i="7" s="1"/>
  <c r="J28" i="5"/>
  <c r="M28" i="5"/>
  <c r="P60" i="1"/>
  <c r="C49" i="11" s="1"/>
  <c r="C49" i="15" s="1"/>
  <c r="P22" i="7"/>
  <c r="P86" i="7" s="1"/>
  <c r="N28" i="5"/>
  <c r="H28" i="5"/>
  <c r="D18" i="14"/>
  <c r="J18" i="14"/>
  <c r="L17" i="4"/>
  <c r="R62" i="7"/>
  <c r="R68" i="7"/>
  <c r="B18" i="14"/>
  <c r="K18" i="14"/>
  <c r="R12" i="7"/>
  <c r="O18" i="8"/>
  <c r="B10" i="4"/>
  <c r="F114" i="7" s="1"/>
  <c r="R52" i="7"/>
  <c r="G17" i="4"/>
  <c r="I10" i="4"/>
  <c r="M114" i="7" s="1"/>
  <c r="K17" i="4"/>
  <c r="N116" i="4"/>
  <c r="N119" i="4" s="1"/>
  <c r="D115" i="4"/>
  <c r="D119" i="4" s="1"/>
  <c r="A28" i="1"/>
  <c r="A27" i="5"/>
  <c r="F18" i="14"/>
  <c r="M18" i="14"/>
  <c r="C48" i="11"/>
  <c r="C48" i="15" s="1"/>
  <c r="I32" i="1"/>
  <c r="G10" i="4"/>
  <c r="K114" i="7" s="1"/>
  <c r="C10" i="4"/>
  <c r="G114" i="7" s="1"/>
  <c r="D17" i="4"/>
  <c r="G119" i="4"/>
  <c r="R44" i="7"/>
  <c r="H32" i="1"/>
  <c r="H10" i="4"/>
  <c r="L114" i="7" s="1"/>
  <c r="J119" i="4"/>
  <c r="I50" i="4"/>
  <c r="P18" i="14"/>
  <c r="O13" i="7"/>
  <c r="O85" i="7" s="1"/>
  <c r="D156" i="4"/>
  <c r="R18" i="8"/>
  <c r="V18" i="14"/>
  <c r="M32" i="1"/>
  <c r="E10" i="4"/>
  <c r="I114" i="7" s="1"/>
  <c r="I156" i="4"/>
  <c r="M31" i="1"/>
  <c r="C119" i="4"/>
  <c r="J50" i="4"/>
  <c r="G22" i="7"/>
  <c r="G86" i="7" s="1"/>
  <c r="R16" i="12"/>
  <c r="E28" i="5"/>
  <c r="H22" i="12"/>
  <c r="H86" i="12" s="1"/>
  <c r="O22" i="7"/>
  <c r="O86" i="7" s="1"/>
  <c r="D28" i="5"/>
  <c r="G18" i="8"/>
  <c r="M17" i="4"/>
  <c r="B17" i="4"/>
  <c r="J17" i="4"/>
  <c r="D10" i="4"/>
  <c r="H114" i="7" s="1"/>
  <c r="F17" i="4"/>
  <c r="O17" i="14"/>
  <c r="J156" i="4"/>
  <c r="N13" i="7"/>
  <c r="N85" i="7" s="1"/>
  <c r="I28" i="5"/>
  <c r="L18" i="14"/>
  <c r="E18" i="14"/>
  <c r="G28" i="5"/>
  <c r="K18" i="8"/>
  <c r="D18" i="8"/>
  <c r="A2" i="12"/>
  <c r="H18" i="8"/>
  <c r="R39" i="12"/>
  <c r="H18" i="14"/>
  <c r="P18" i="8"/>
  <c r="M50" i="4"/>
  <c r="F10" i="4"/>
  <c r="J114" i="7" s="1"/>
  <c r="M119" i="4"/>
  <c r="L50" i="4"/>
  <c r="F160" i="4"/>
  <c r="F156" i="4"/>
  <c r="H17" i="4"/>
  <c r="J64" i="1"/>
  <c r="H160" i="4" s="1"/>
  <c r="E64" i="1"/>
  <c r="C59" i="4" s="1"/>
  <c r="K64" i="1"/>
  <c r="D64" i="1"/>
  <c r="J22" i="7"/>
  <c r="J86" i="7" s="1"/>
  <c r="K32" i="1"/>
  <c r="C18" i="14"/>
  <c r="K61" i="1"/>
  <c r="I55" i="4" s="1"/>
  <c r="R59" i="7"/>
  <c r="F119" i="4"/>
  <c r="G50" i="4"/>
  <c r="W18" i="8"/>
  <c r="K28" i="5"/>
  <c r="G18" i="14"/>
  <c r="D26" i="5"/>
  <c r="O18" i="14"/>
  <c r="B13" i="14"/>
  <c r="B16" i="14" s="1"/>
  <c r="R42" i="12"/>
  <c r="I18" i="14"/>
  <c r="C17" i="4"/>
  <c r="K22" i="7"/>
  <c r="K86" i="7" s="1"/>
  <c r="P22" i="1"/>
  <c r="C23" i="14" s="1"/>
  <c r="S18" i="8"/>
  <c r="D26" i="1"/>
  <c r="H50" i="4"/>
  <c r="J64" i="7"/>
  <c r="L156" i="4"/>
  <c r="Q13" i="7"/>
  <c r="R52" i="12"/>
  <c r="I61" i="1"/>
  <c r="G55" i="4" s="1"/>
  <c r="I13" i="7"/>
  <c r="I85" i="7" s="1"/>
  <c r="Y18" i="8"/>
  <c r="N18" i="8"/>
  <c r="M18" i="8"/>
  <c r="M55" i="4"/>
  <c r="F61" i="12"/>
  <c r="M157" i="4"/>
  <c r="M112" i="4"/>
  <c r="Q117" i="7" s="1"/>
  <c r="H119" i="4"/>
  <c r="H55" i="2"/>
  <c r="I55" i="2" s="1"/>
  <c r="I45" i="2"/>
  <c r="R19" i="7"/>
  <c r="B2" i="15" a="1"/>
  <c r="A2" i="5"/>
  <c r="M10" i="4"/>
  <c r="Q114" i="7" s="1"/>
  <c r="B50" i="4"/>
  <c r="L119" i="4"/>
  <c r="H46" i="2"/>
  <c r="I46" i="2" s="1"/>
  <c r="L22" i="7"/>
  <c r="L86" i="7" s="1"/>
  <c r="R16" i="7"/>
  <c r="M13" i="7"/>
  <c r="M85" i="7" s="1"/>
  <c r="H54" i="2"/>
  <c r="I54" i="2" s="1"/>
  <c r="F22" i="7"/>
  <c r="F86" i="7" s="1"/>
  <c r="J60" i="7"/>
  <c r="N22" i="7"/>
  <c r="N86" i="7" s="1"/>
  <c r="R21" i="7"/>
  <c r="I18" i="8"/>
  <c r="J18" i="8"/>
  <c r="A31" i="8"/>
  <c r="E31" i="1"/>
  <c r="R20" i="7"/>
  <c r="E119" i="4"/>
  <c r="X18" i="8"/>
  <c r="I31" i="1"/>
  <c r="G112" i="4"/>
  <c r="K117" i="7" s="1"/>
  <c r="E50" i="4"/>
  <c r="E17" i="4"/>
  <c r="F112" i="4"/>
  <c r="J117" i="7" s="1"/>
  <c r="K50" i="4"/>
  <c r="G13" i="7"/>
  <c r="G85" i="7" s="1"/>
  <c r="L13" i="7"/>
  <c r="R58" i="7"/>
  <c r="D32" i="1"/>
  <c r="R39" i="7"/>
  <c r="L18" i="8"/>
  <c r="H156" i="4"/>
  <c r="E13" i="8"/>
  <c r="B112" i="4"/>
  <c r="F117" i="7" s="1"/>
  <c r="B18" i="8"/>
  <c r="R12" i="12"/>
  <c r="C18" i="8"/>
  <c r="R54" i="7"/>
  <c r="R42" i="7"/>
  <c r="R65" i="7"/>
  <c r="I22" i="7"/>
  <c r="I86" i="7" s="1"/>
  <c r="G32" i="1"/>
  <c r="U18" i="8"/>
  <c r="E18" i="8"/>
  <c r="R66" i="7"/>
  <c r="A2" i="20"/>
  <c r="B2" i="21" a="1"/>
  <c r="A2" i="22"/>
  <c r="I152" i="4"/>
  <c r="A27" i="1"/>
  <c r="A28" i="22"/>
  <c r="A27" i="22"/>
  <c r="D26" i="22"/>
  <c r="C50" i="4"/>
  <c r="R24" i="20"/>
  <c r="R85" i="20"/>
  <c r="I11" i="2"/>
  <c r="Y17" i="14"/>
  <c r="E17" i="14"/>
  <c r="B17" i="14"/>
  <c r="I69" i="2"/>
  <c r="W17" i="14"/>
  <c r="S17" i="14"/>
  <c r="V17" i="14"/>
  <c r="I10" i="2"/>
  <c r="I5" i="2"/>
  <c r="T17" i="8"/>
  <c r="I9" i="2"/>
  <c r="H50" i="2"/>
  <c r="I50" i="2" s="1"/>
  <c r="R17" i="14"/>
  <c r="P70" i="4"/>
  <c r="H70" i="4"/>
  <c r="D70" i="4"/>
  <c r="R98" i="7"/>
  <c r="G70" i="4"/>
  <c r="H77" i="2"/>
  <c r="I77" i="2" s="1"/>
  <c r="I17" i="14"/>
  <c r="J17" i="14"/>
  <c r="H78" i="2"/>
  <c r="I78" i="2" s="1"/>
  <c r="P17" i="14"/>
  <c r="F17" i="8"/>
  <c r="H51" i="2"/>
  <c r="I51" i="2" s="1"/>
  <c r="O17" i="8"/>
  <c r="M17" i="14"/>
  <c r="H17" i="14"/>
  <c r="Q17" i="14"/>
  <c r="U17" i="8"/>
  <c r="I8" i="2"/>
  <c r="I6" i="2"/>
  <c r="J17" i="8"/>
  <c r="H49" i="2"/>
  <c r="I49" i="2" s="1"/>
  <c r="K17" i="14"/>
  <c r="H47" i="2"/>
  <c r="I47" i="2" s="1"/>
  <c r="L17" i="8"/>
  <c r="N17" i="14"/>
  <c r="G17" i="14"/>
  <c r="F17" i="14"/>
  <c r="J2" i="2"/>
  <c r="I13" i="2"/>
  <c r="I4" i="2"/>
  <c r="X17" i="14"/>
  <c r="L17" i="14"/>
  <c r="Q17" i="8"/>
  <c r="H48" i="2"/>
  <c r="I48" i="2" s="1"/>
  <c r="H56" i="2"/>
  <c r="I56" i="2" s="1"/>
  <c r="C17" i="14"/>
  <c r="D17" i="14"/>
  <c r="U17" i="14"/>
  <c r="I16" i="2"/>
  <c r="I7" i="2"/>
  <c r="H76" i="2"/>
  <c r="I76" i="2" s="1"/>
  <c r="B17" i="8"/>
  <c r="I17" i="8"/>
  <c r="Y17" i="8"/>
  <c r="S17" i="8"/>
  <c r="D17" i="8"/>
  <c r="H80" i="2"/>
  <c r="I80" i="2" s="1"/>
  <c r="V17" i="8"/>
  <c r="N17" i="8"/>
  <c r="H74" i="2"/>
  <c r="I74" i="2" s="1"/>
  <c r="W17" i="8"/>
  <c r="M17" i="8"/>
  <c r="X17" i="8"/>
  <c r="P17" i="8"/>
  <c r="H71" i="2"/>
  <c r="I71" i="2" s="1"/>
  <c r="H79" i="2"/>
  <c r="I79" i="2" s="1"/>
  <c r="H73" i="2"/>
  <c r="I73" i="2" s="1"/>
  <c r="H70" i="2"/>
  <c r="I70" i="2" s="1"/>
  <c r="R17" i="8"/>
  <c r="G17" i="8"/>
  <c r="H17" i="8"/>
  <c r="H72" i="2"/>
  <c r="I72" i="2" s="1"/>
  <c r="E17" i="8"/>
  <c r="C17" i="8"/>
  <c r="P13" i="7"/>
  <c r="P85" i="7" s="1"/>
  <c r="H13" i="7"/>
  <c r="D112" i="4"/>
  <c r="H117" i="7" s="1"/>
  <c r="E112" i="4"/>
  <c r="I117" i="7" s="1"/>
  <c r="S152" i="4"/>
  <c r="R41" i="12"/>
  <c r="W152" i="4"/>
  <c r="R49" i="12"/>
  <c r="P50" i="4"/>
  <c r="T50" i="4"/>
  <c r="X50" i="4"/>
  <c r="R13" i="8"/>
  <c r="R13" i="14"/>
  <c r="Q13" i="8"/>
  <c r="Q13" i="14"/>
  <c r="Q114" i="12"/>
  <c r="O13" i="8"/>
  <c r="O13" i="14"/>
  <c r="P13" i="5"/>
  <c r="F22" i="8" s="1"/>
  <c r="T112" i="4"/>
  <c r="P11" i="5"/>
  <c r="D11" i="15" s="1"/>
  <c r="C11" i="21" s="1"/>
  <c r="G11" i="21" s="1"/>
  <c r="R107" i="4"/>
  <c r="R112" i="4" s="1"/>
  <c r="I13" i="12"/>
  <c r="R10" i="4"/>
  <c r="X112" i="4"/>
  <c r="P117" i="20" s="1"/>
  <c r="O13" i="12"/>
  <c r="Q112" i="4"/>
  <c r="I117" i="20" s="1"/>
  <c r="J152" i="4"/>
  <c r="R43" i="7"/>
  <c r="B139" i="4"/>
  <c r="H136" i="4"/>
  <c r="K152" i="4"/>
  <c r="F50" i="4"/>
  <c r="R45" i="7"/>
  <c r="R51" i="7"/>
  <c r="R46" i="7"/>
  <c r="M152" i="4"/>
  <c r="E152" i="4"/>
  <c r="D50" i="4"/>
  <c r="F32" i="1"/>
  <c r="D13" i="8"/>
  <c r="D13" i="14"/>
  <c r="C13" i="8"/>
  <c r="E32" i="1"/>
  <c r="C13" i="14"/>
  <c r="J32" i="1"/>
  <c r="H13" i="14"/>
  <c r="H13" i="8"/>
  <c r="O112" i="4"/>
  <c r="M13" i="14"/>
  <c r="M13" i="8"/>
  <c r="O32" i="1"/>
  <c r="K112" i="4"/>
  <c r="O117" i="7" s="1"/>
  <c r="R10" i="12"/>
  <c r="I112" i="4"/>
  <c r="M117" i="7" s="1"/>
  <c r="R5" i="12"/>
  <c r="R9" i="12"/>
  <c r="J13" i="7"/>
  <c r="P112" i="4"/>
  <c r="R10" i="7"/>
  <c r="L10" i="4"/>
  <c r="J112" i="4"/>
  <c r="N117" i="7" s="1"/>
  <c r="G13" i="12"/>
  <c r="G85" i="12" s="1"/>
  <c r="N112" i="4"/>
  <c r="C112" i="4"/>
  <c r="G117" i="7" s="1"/>
  <c r="L112" i="4"/>
  <c r="P117" i="7" s="1"/>
  <c r="F13" i="7"/>
  <c r="R5" i="7"/>
  <c r="H13" i="12"/>
  <c r="K13" i="7"/>
  <c r="K10" i="4"/>
  <c r="O114" i="7" s="1"/>
  <c r="H145" i="4"/>
  <c r="R48" i="7"/>
  <c r="P64" i="12"/>
  <c r="K119" i="4"/>
  <c r="R140" i="4"/>
  <c r="R152" i="4" s="1"/>
  <c r="R43" i="12"/>
  <c r="C34" i="15"/>
  <c r="O151" i="4"/>
  <c r="O152" i="4" s="1"/>
  <c r="R54" i="12"/>
  <c r="C33" i="15"/>
  <c r="H112" i="4"/>
  <c r="M61" i="12"/>
  <c r="L13" i="1"/>
  <c r="P11" i="1"/>
  <c r="C11" i="11" s="1"/>
  <c r="C11" i="15" s="1"/>
  <c r="B138" i="4"/>
  <c r="R41" i="7"/>
  <c r="U152" i="4"/>
  <c r="C44" i="15"/>
  <c r="V143" i="4"/>
  <c r="V152" i="4" s="1"/>
  <c r="R46" i="12"/>
  <c r="Y119" i="4"/>
  <c r="N13" i="8"/>
  <c r="N13" i="14"/>
  <c r="Q55" i="4"/>
  <c r="J61" i="12"/>
  <c r="Q157" i="4"/>
  <c r="G150" i="4"/>
  <c r="G152" i="4" s="1"/>
  <c r="R53" i="7"/>
  <c r="R59" i="12"/>
  <c r="R49" i="7"/>
  <c r="P150" i="4"/>
  <c r="R53" i="12"/>
  <c r="R98" i="12"/>
  <c r="T152" i="4"/>
  <c r="D135" i="4"/>
  <c r="R38" i="7"/>
  <c r="D144" i="4"/>
  <c r="R47" i="7"/>
  <c r="Y107" i="4"/>
  <c r="Y112" i="4" s="1"/>
  <c r="Q117" i="20" s="1"/>
  <c r="R48" i="12"/>
  <c r="X145" i="4"/>
  <c r="X152" i="4" s="1"/>
  <c r="G13" i="8"/>
  <c r="G13" i="14"/>
  <c r="P117" i="4"/>
  <c r="P119" i="4" s="1"/>
  <c r="R20" i="12"/>
  <c r="Y13" i="14"/>
  <c r="Y13" i="8"/>
  <c r="R67" i="7"/>
  <c r="C148" i="4"/>
  <c r="C152" i="4" s="1"/>
  <c r="I116" i="4"/>
  <c r="I119" i="4" s="1"/>
  <c r="M22" i="7"/>
  <c r="R21" i="12"/>
  <c r="O118" i="4"/>
  <c r="O119" i="4" s="1"/>
  <c r="G22" i="12"/>
  <c r="I15" i="2"/>
  <c r="I12" i="2"/>
  <c r="N137" i="4"/>
  <c r="R40" i="12"/>
  <c r="U50" i="4"/>
  <c r="R63" i="12"/>
  <c r="R119" i="4"/>
  <c r="L13" i="8"/>
  <c r="L13" i="14"/>
  <c r="R40" i="7"/>
  <c r="M61" i="1"/>
  <c r="D61" i="1"/>
  <c r="H61" i="1"/>
  <c r="F61" i="1"/>
  <c r="G61" i="1"/>
  <c r="E61" i="1"/>
  <c r="J61" i="1"/>
  <c r="L61" i="1"/>
  <c r="R70" i="4"/>
  <c r="Y135" i="4"/>
  <c r="Y152" i="4" s="1"/>
  <c r="R38" i="12"/>
  <c r="T13" i="8"/>
  <c r="T13" i="14"/>
  <c r="K13" i="8"/>
  <c r="K13" i="14"/>
  <c r="F143" i="4"/>
  <c r="F152" i="4" s="1"/>
  <c r="N22" i="12"/>
  <c r="V117" i="4"/>
  <c r="V119" i="4" s="1"/>
  <c r="R45" i="12"/>
  <c r="P144" i="4"/>
  <c r="R47" i="12"/>
  <c r="L147" i="4"/>
  <c r="L152" i="4" s="1"/>
  <c r="R50" i="7"/>
  <c r="P141" i="4"/>
  <c r="R44" i="12"/>
  <c r="N148" i="4"/>
  <c r="R51" i="12"/>
  <c r="N61" i="5"/>
  <c r="D60" i="5"/>
  <c r="N60" i="5"/>
  <c r="I60" i="5"/>
  <c r="G60" i="5"/>
  <c r="R50" i="12"/>
  <c r="E60" i="5"/>
  <c r="H60" i="5"/>
  <c r="G11" i="15" l="1"/>
  <c r="N114" i="12"/>
  <c r="F22" i="14"/>
  <c r="AI81" i="4"/>
  <c r="AI90" i="4"/>
  <c r="AK82" i="4"/>
  <c r="AK91" i="4"/>
  <c r="AK85" i="4"/>
  <c r="AD80" i="4"/>
  <c r="AD86" i="4"/>
  <c r="AH88" i="4"/>
  <c r="AH91" i="4"/>
  <c r="AH85" i="4"/>
  <c r="AF92" i="4"/>
  <c r="AF97" i="4" s="1"/>
  <c r="AK74" i="4"/>
  <c r="AH82" i="4"/>
  <c r="AI87" i="4"/>
  <c r="AI84" i="4"/>
  <c r="AF87" i="4"/>
  <c r="AF84" i="4"/>
  <c r="AD92" i="4"/>
  <c r="AD97" i="4" s="1"/>
  <c r="AF81" i="4"/>
  <c r="AF90" i="4"/>
  <c r="AE91" i="4"/>
  <c r="AE88" i="4"/>
  <c r="AC92" i="4"/>
  <c r="AC97" i="4" s="1"/>
  <c r="AE85" i="4"/>
  <c r="AE82" i="4"/>
  <c r="AD89" i="4"/>
  <c r="AD83" i="4"/>
  <c r="AJ92" i="4"/>
  <c r="AJ97" i="4" s="1"/>
  <c r="AK88" i="4"/>
  <c r="AJ83" i="4"/>
  <c r="AJ86" i="4"/>
  <c r="AJ80" i="4"/>
  <c r="AJ89" i="4"/>
  <c r="AE92" i="4"/>
  <c r="AE97" i="4" s="1"/>
  <c r="AG83" i="4"/>
  <c r="AG89" i="4"/>
  <c r="AG80" i="4"/>
  <c r="AG86" i="4"/>
  <c r="K24" i="12"/>
  <c r="O60" i="12"/>
  <c r="X59" i="4"/>
  <c r="F69" i="5"/>
  <c r="S55" i="4"/>
  <c r="S64" i="4" s="1"/>
  <c r="S157" i="4"/>
  <c r="N64" i="12"/>
  <c r="L114" i="20"/>
  <c r="J24" i="12"/>
  <c r="P64" i="5"/>
  <c r="D53" i="15" s="1"/>
  <c r="C53" i="21" s="1"/>
  <c r="U160" i="4"/>
  <c r="I28" i="22"/>
  <c r="W156" i="4"/>
  <c r="W165" i="4" s="1"/>
  <c r="O118" i="20" s="1"/>
  <c r="P60" i="12"/>
  <c r="J28" i="22"/>
  <c r="P117" i="12"/>
  <c r="S72" i="4"/>
  <c r="S73" i="4" s="1"/>
  <c r="U92" i="4" s="1"/>
  <c r="N60" i="12"/>
  <c r="U156" i="4"/>
  <c r="J85" i="12"/>
  <c r="P156" i="4"/>
  <c r="I60" i="12"/>
  <c r="T156" i="4"/>
  <c r="M60" i="12"/>
  <c r="M64" i="12"/>
  <c r="T59" i="4"/>
  <c r="T64" i="4" s="1"/>
  <c r="T72" i="4" s="1"/>
  <c r="L115" i="20" s="1"/>
  <c r="W59" i="4"/>
  <c r="T157" i="4"/>
  <c r="Q59" i="4"/>
  <c r="Q64" i="4" s="1"/>
  <c r="Q72" i="4" s="1"/>
  <c r="Q160" i="4"/>
  <c r="K61" i="12"/>
  <c r="R157" i="4"/>
  <c r="R55" i="4"/>
  <c r="R64" i="4" s="1"/>
  <c r="R72" i="4" s="1"/>
  <c r="J115" i="20" s="1"/>
  <c r="N117" i="12"/>
  <c r="N117" i="20"/>
  <c r="J117" i="12"/>
  <c r="J117" i="20"/>
  <c r="F114" i="12"/>
  <c r="F114" i="20"/>
  <c r="P85" i="12"/>
  <c r="P24" i="12"/>
  <c r="W157" i="4"/>
  <c r="W55" i="4"/>
  <c r="P61" i="12"/>
  <c r="K69" i="5"/>
  <c r="U157" i="4"/>
  <c r="N61" i="12"/>
  <c r="U55" i="4"/>
  <c r="U64" i="4" s="1"/>
  <c r="U72" i="4" s="1"/>
  <c r="M115" i="20" s="1"/>
  <c r="M116" i="20" s="1"/>
  <c r="L85" i="12"/>
  <c r="L24" i="12"/>
  <c r="O117" i="12"/>
  <c r="O117" i="20"/>
  <c r="L69" i="5"/>
  <c r="O61" i="12"/>
  <c r="V55" i="4"/>
  <c r="V64" i="4" s="1"/>
  <c r="V72" i="4" s="1"/>
  <c r="V157" i="4"/>
  <c r="V165" i="4" s="1"/>
  <c r="N118" i="12" s="1"/>
  <c r="I117" i="12"/>
  <c r="L117" i="12"/>
  <c r="L117" i="20"/>
  <c r="K117" i="12"/>
  <c r="K117" i="20"/>
  <c r="N160" i="4"/>
  <c r="G64" i="12"/>
  <c r="N59" i="4"/>
  <c r="M69" i="5"/>
  <c r="M117" i="12"/>
  <c r="M117" i="20"/>
  <c r="F61" i="20"/>
  <c r="R61" i="20" s="1"/>
  <c r="Y55" i="4"/>
  <c r="Y64" i="4" s="1"/>
  <c r="Y72" i="4" s="1"/>
  <c r="Y73" i="4" s="1"/>
  <c r="Y157" i="4"/>
  <c r="Y165" i="4" s="1"/>
  <c r="Q118" i="12" s="1"/>
  <c r="M85" i="12"/>
  <c r="M24" i="12"/>
  <c r="P55" i="4"/>
  <c r="P64" i="4" s="1"/>
  <c r="P72" i="4" s="1"/>
  <c r="I61" i="12"/>
  <c r="P157" i="4"/>
  <c r="H61" i="12"/>
  <c r="O55" i="4"/>
  <c r="O64" i="4" s="1"/>
  <c r="O72" i="4" s="1"/>
  <c r="O157" i="4"/>
  <c r="N55" i="4"/>
  <c r="G61" i="12"/>
  <c r="N157" i="4"/>
  <c r="Q85" i="12"/>
  <c r="Q24" i="12"/>
  <c r="H114" i="12"/>
  <c r="H114" i="20"/>
  <c r="I114" i="12"/>
  <c r="I114" i="20"/>
  <c r="J69" i="5"/>
  <c r="J114" i="12"/>
  <c r="J114" i="20"/>
  <c r="L160" i="4"/>
  <c r="G160" i="4"/>
  <c r="F64" i="12"/>
  <c r="O69" i="1"/>
  <c r="K59" i="4"/>
  <c r="O64" i="7"/>
  <c r="N64" i="7"/>
  <c r="N28" i="22"/>
  <c r="M59" i="4"/>
  <c r="D28" i="22"/>
  <c r="C23" i="8"/>
  <c r="M28" i="22"/>
  <c r="E28" i="22"/>
  <c r="D2" i="11"/>
  <c r="L28" i="22"/>
  <c r="M160" i="4"/>
  <c r="M165" i="4" s="1"/>
  <c r="M167" i="4" s="1"/>
  <c r="K28" i="22"/>
  <c r="F28" i="22"/>
  <c r="G28" i="22"/>
  <c r="N69" i="1"/>
  <c r="O28" i="22"/>
  <c r="I157" i="4"/>
  <c r="G59" i="4"/>
  <c r="G64" i="4" s="1"/>
  <c r="G72" i="4" s="1"/>
  <c r="G73" i="4" s="1"/>
  <c r="I92" i="4" s="1"/>
  <c r="M64" i="4"/>
  <c r="M72" i="4" s="1"/>
  <c r="Q115" i="7" s="1"/>
  <c r="Q116" i="7" s="1"/>
  <c r="J59" i="4"/>
  <c r="P64" i="1"/>
  <c r="C53" i="11" s="1"/>
  <c r="C53" i="15" s="1"/>
  <c r="E2" i="11"/>
  <c r="C2" i="11"/>
  <c r="L59" i="4"/>
  <c r="L64" i="4" s="1"/>
  <c r="L72" i="4" s="1"/>
  <c r="P115" i="7" s="1"/>
  <c r="C160" i="4"/>
  <c r="O24" i="7"/>
  <c r="F24" i="12"/>
  <c r="N24" i="7"/>
  <c r="D160" i="4"/>
  <c r="I24" i="7"/>
  <c r="H64" i="7"/>
  <c r="Q61" i="7"/>
  <c r="H59" i="4"/>
  <c r="R60" i="7"/>
  <c r="L157" i="4"/>
  <c r="L165" i="4" s="1"/>
  <c r="C22" i="11"/>
  <c r="C22" i="15" s="1"/>
  <c r="N61" i="7"/>
  <c r="A31" i="1"/>
  <c r="B152" i="4"/>
  <c r="D16" i="8"/>
  <c r="H152" i="4"/>
  <c r="C16" i="14"/>
  <c r="B59" i="4"/>
  <c r="B160" i="4"/>
  <c r="K69" i="1"/>
  <c r="I160" i="4"/>
  <c r="M64" i="7"/>
  <c r="G64" i="7"/>
  <c r="L64" i="7"/>
  <c r="I59" i="4"/>
  <c r="I64" i="4" s="1"/>
  <c r="I72" i="4" s="1"/>
  <c r="M115" i="7" s="1"/>
  <c r="M116" i="7" s="1"/>
  <c r="G24" i="7"/>
  <c r="F16" i="14"/>
  <c r="G157" i="4"/>
  <c r="G165" i="4" s="1"/>
  <c r="L61" i="7"/>
  <c r="I69" i="1"/>
  <c r="Q85" i="7"/>
  <c r="Q24" i="7"/>
  <c r="C2" i="21"/>
  <c r="E2" i="21"/>
  <c r="D2" i="21"/>
  <c r="B2" i="21"/>
  <c r="F117" i="12"/>
  <c r="F117" i="20"/>
  <c r="L85" i="7"/>
  <c r="L24" i="7"/>
  <c r="B2" i="15"/>
  <c r="E2" i="15"/>
  <c r="D2" i="15"/>
  <c r="C2" i="15"/>
  <c r="H117" i="12"/>
  <c r="H117" i="20"/>
  <c r="G117" i="12"/>
  <c r="G117" i="20"/>
  <c r="F16" i="8"/>
  <c r="H16" i="14"/>
  <c r="D16" i="14"/>
  <c r="I3" i="2"/>
  <c r="L3" i="1" s="1"/>
  <c r="I21" i="2"/>
  <c r="I25" i="2"/>
  <c r="I27" i="2"/>
  <c r="I24" i="2"/>
  <c r="I26" i="2"/>
  <c r="I20" i="2"/>
  <c r="I19" i="2"/>
  <c r="I22" i="2"/>
  <c r="I28" i="2"/>
  <c r="I17" i="2"/>
  <c r="K2" i="2"/>
  <c r="I18" i="2"/>
  <c r="I23" i="2"/>
  <c r="P24" i="7"/>
  <c r="H85" i="7"/>
  <c r="H24" i="7"/>
  <c r="R13" i="12"/>
  <c r="I16" i="8"/>
  <c r="E16" i="14"/>
  <c r="I24" i="12"/>
  <c r="I85" i="12"/>
  <c r="O85" i="12"/>
  <c r="O24" i="12"/>
  <c r="D13" i="15"/>
  <c r="C13" i="21" s="1"/>
  <c r="G13" i="21" s="1"/>
  <c r="P152" i="4"/>
  <c r="P114" i="7"/>
  <c r="K85" i="7"/>
  <c r="K24" i="7"/>
  <c r="J24" i="7"/>
  <c r="J85" i="7"/>
  <c r="F24" i="7"/>
  <c r="R13" i="7"/>
  <c r="F85" i="7"/>
  <c r="H85" i="12"/>
  <c r="H24" i="12"/>
  <c r="E16" i="8"/>
  <c r="C16" i="8"/>
  <c r="M86" i="7"/>
  <c r="R86" i="7" s="1"/>
  <c r="M24" i="7"/>
  <c r="L117" i="7"/>
  <c r="R117" i="7" s="1"/>
  <c r="S156" i="4"/>
  <c r="L60" i="12"/>
  <c r="I69" i="5"/>
  <c r="Q60" i="12"/>
  <c r="X156" i="4"/>
  <c r="N69" i="5"/>
  <c r="D152" i="4"/>
  <c r="G16" i="14"/>
  <c r="N156" i="4"/>
  <c r="P60" i="5"/>
  <c r="D49" i="15" s="1"/>
  <c r="C49" i="21" s="1"/>
  <c r="D69" i="5"/>
  <c r="G60" i="12"/>
  <c r="N86" i="12"/>
  <c r="N24" i="12"/>
  <c r="J13" i="8"/>
  <c r="P16" i="8" s="1"/>
  <c r="J13" i="14"/>
  <c r="X16" i="14" s="1"/>
  <c r="P13" i="1"/>
  <c r="L32" i="1"/>
  <c r="X55" i="4"/>
  <c r="X64" i="4" s="1"/>
  <c r="X72" i="4" s="1"/>
  <c r="P115" i="20" s="1"/>
  <c r="P116" i="20" s="1"/>
  <c r="Q61" i="12"/>
  <c r="X157" i="4"/>
  <c r="R22" i="7"/>
  <c r="O61" i="7"/>
  <c r="J157" i="4"/>
  <c r="J165" i="4" s="1"/>
  <c r="J55" i="4"/>
  <c r="J64" i="4" s="1"/>
  <c r="J72" i="4" s="1"/>
  <c r="L69" i="1"/>
  <c r="M61" i="7"/>
  <c r="H55" i="4"/>
  <c r="H157" i="4"/>
  <c r="H165" i="4" s="1"/>
  <c r="J69" i="1"/>
  <c r="H61" i="7"/>
  <c r="C157" i="4"/>
  <c r="C55" i="4"/>
  <c r="C64" i="4" s="1"/>
  <c r="C72" i="4" s="1"/>
  <c r="E69" i="1"/>
  <c r="H16" i="8"/>
  <c r="K60" i="12"/>
  <c r="R156" i="4"/>
  <c r="H69" i="5"/>
  <c r="E55" i="4"/>
  <c r="E64" i="4" s="1"/>
  <c r="E72" i="4" s="1"/>
  <c r="J61" i="7"/>
  <c r="G69" i="1"/>
  <c r="E157" i="4"/>
  <c r="E165" i="4" s="1"/>
  <c r="N152" i="4"/>
  <c r="P61" i="5"/>
  <c r="D50" i="15" s="1"/>
  <c r="C50" i="21" s="1"/>
  <c r="I61" i="7"/>
  <c r="D55" i="4"/>
  <c r="D64" i="4" s="1"/>
  <c r="D72" i="4" s="1"/>
  <c r="F69" i="1"/>
  <c r="D157" i="4"/>
  <c r="G16" i="8"/>
  <c r="O156" i="4"/>
  <c r="O165" i="4" s="1"/>
  <c r="O167" i="4" s="1"/>
  <c r="E69" i="5"/>
  <c r="H60" i="12"/>
  <c r="K61" i="7"/>
  <c r="F55" i="4"/>
  <c r="F64" i="4" s="1"/>
  <c r="F72" i="4" s="1"/>
  <c r="H69" i="1"/>
  <c r="F157" i="4"/>
  <c r="F165" i="4" s="1"/>
  <c r="J118" i="7" s="1"/>
  <c r="B55" i="4"/>
  <c r="D69" i="1"/>
  <c r="P61" i="1"/>
  <c r="C50" i="11" s="1"/>
  <c r="G61" i="7"/>
  <c r="B157" i="4"/>
  <c r="G86" i="12"/>
  <c r="R22" i="12"/>
  <c r="G24" i="12"/>
  <c r="Q117" i="12"/>
  <c r="J60" i="12"/>
  <c r="Q156" i="4"/>
  <c r="G69" i="5"/>
  <c r="P61" i="7"/>
  <c r="K157" i="4"/>
  <c r="K165" i="4" s="1"/>
  <c r="K167" i="4" s="1"/>
  <c r="M69" i="1"/>
  <c r="K55" i="4"/>
  <c r="K64" i="4" s="1"/>
  <c r="K72" i="4" s="1"/>
  <c r="I16" i="14"/>
  <c r="L116" i="20" l="1"/>
  <c r="S165" i="4"/>
  <c r="K118" i="20" s="1"/>
  <c r="T165" i="4"/>
  <c r="L118" i="12" s="1"/>
  <c r="T167" i="4"/>
  <c r="R64" i="12"/>
  <c r="L118" i="20"/>
  <c r="G118" i="12"/>
  <c r="N165" i="4"/>
  <c r="W64" i="4"/>
  <c r="W72" i="4" s="1"/>
  <c r="W73" i="4" s="1"/>
  <c r="U165" i="4"/>
  <c r="U167" i="4" s="1"/>
  <c r="Q165" i="4"/>
  <c r="I118" i="20" s="1"/>
  <c r="Y167" i="4"/>
  <c r="P165" i="4"/>
  <c r="H118" i="20" s="1"/>
  <c r="N64" i="4"/>
  <c r="N72" i="4" s="1"/>
  <c r="F115" i="12" s="1"/>
  <c r="F116" i="12" s="1"/>
  <c r="I115" i="20"/>
  <c r="I116" i="20" s="1"/>
  <c r="Q73" i="4"/>
  <c r="S92" i="4" s="1"/>
  <c r="I115" i="12"/>
  <c r="J115" i="12"/>
  <c r="J116" i="12" s="1"/>
  <c r="K115" i="12"/>
  <c r="K116" i="12" s="1"/>
  <c r="R73" i="4"/>
  <c r="K115" i="20"/>
  <c r="K116" i="20" s="1"/>
  <c r="R165" i="4"/>
  <c r="J118" i="20" s="1"/>
  <c r="Q118" i="20"/>
  <c r="L115" i="12"/>
  <c r="L116" i="12" s="1"/>
  <c r="R114" i="12"/>
  <c r="N115" i="12"/>
  <c r="N116" i="12" s="1"/>
  <c r="N115" i="20"/>
  <c r="N116" i="20" s="1"/>
  <c r="V73" i="4"/>
  <c r="H115" i="20"/>
  <c r="H116" i="20" s="1"/>
  <c r="H115" i="12"/>
  <c r="H116" i="12" s="1"/>
  <c r="P73" i="4"/>
  <c r="R92" i="4" s="1"/>
  <c r="N118" i="20"/>
  <c r="R61" i="12"/>
  <c r="V167" i="4"/>
  <c r="F118" i="20"/>
  <c r="R85" i="12"/>
  <c r="J116" i="20"/>
  <c r="Q115" i="12"/>
  <c r="Q116" i="12" s="1"/>
  <c r="Q115" i="20"/>
  <c r="Q116" i="20" s="1"/>
  <c r="R114" i="20"/>
  <c r="I116" i="12"/>
  <c r="W167" i="4"/>
  <c r="O118" i="12"/>
  <c r="G115" i="12"/>
  <c r="G116" i="12" s="1"/>
  <c r="G115" i="20"/>
  <c r="G116" i="20" s="1"/>
  <c r="O73" i="4"/>
  <c r="Q92" i="4" s="1"/>
  <c r="T73" i="4"/>
  <c r="AA92" i="4"/>
  <c r="AA97" i="4" s="1"/>
  <c r="AC84" i="4"/>
  <c r="AC90" i="4"/>
  <c r="AC87" i="4"/>
  <c r="AC81" i="4"/>
  <c r="G118" i="20"/>
  <c r="I165" i="4"/>
  <c r="I167" i="4" s="1"/>
  <c r="C165" i="4"/>
  <c r="G118" i="7" s="1"/>
  <c r="V16" i="14"/>
  <c r="H167" i="4"/>
  <c r="D165" i="4"/>
  <c r="D167" i="4" s="1"/>
  <c r="P118" i="7"/>
  <c r="L167" i="4"/>
  <c r="B165" i="4"/>
  <c r="F118" i="7" s="1"/>
  <c r="L73" i="4"/>
  <c r="M73" i="4"/>
  <c r="H64" i="4"/>
  <c r="H72" i="4" s="1"/>
  <c r="L115" i="7" s="1"/>
  <c r="L116" i="7" s="1"/>
  <c r="P116" i="7"/>
  <c r="G167" i="4"/>
  <c r="K118" i="7"/>
  <c r="T16" i="14"/>
  <c r="B64" i="4"/>
  <c r="B72" i="4" s="1"/>
  <c r="B73" i="4" s="1"/>
  <c r="K115" i="7"/>
  <c r="K116" i="7" s="1"/>
  <c r="R64" i="7"/>
  <c r="I73" i="4"/>
  <c r="K92" i="4" s="1"/>
  <c r="M118" i="7"/>
  <c r="Q118" i="7"/>
  <c r="M16" i="14"/>
  <c r="R117" i="20"/>
  <c r="R117" i="12"/>
  <c r="Q16" i="14"/>
  <c r="N16" i="14"/>
  <c r="K5" i="2"/>
  <c r="K6" i="2" s="1"/>
  <c r="K7" i="2" s="1"/>
  <c r="K8" i="2" s="1"/>
  <c r="K9" i="2" s="1"/>
  <c r="K10" i="2" s="1"/>
  <c r="K11" i="2" s="1"/>
  <c r="K12" i="2" s="1"/>
  <c r="K13" i="2" s="1"/>
  <c r="K14" i="2" s="1"/>
  <c r="K15" i="2" s="1"/>
  <c r="K16" i="2" s="1"/>
  <c r="K17" i="2" s="1"/>
  <c r="K18" i="2" s="1"/>
  <c r="K19" i="2" s="1"/>
  <c r="K20" i="2" s="1"/>
  <c r="K21" i="2" s="1"/>
  <c r="K22" i="2" s="1"/>
  <c r="K23" i="2" s="1"/>
  <c r="K24" i="2" s="1"/>
  <c r="K25" i="2" s="1"/>
  <c r="K26" i="2" s="1"/>
  <c r="K27" i="2" s="1"/>
  <c r="K28" i="2" s="1"/>
  <c r="K29" i="2" s="1"/>
  <c r="J3" i="2"/>
  <c r="I32" i="2"/>
  <c r="I40" i="2"/>
  <c r="I31" i="2"/>
  <c r="I38" i="2"/>
  <c r="I37" i="2"/>
  <c r="I36" i="2"/>
  <c r="I35" i="2"/>
  <c r="I33" i="2"/>
  <c r="I30" i="2"/>
  <c r="I39" i="2"/>
  <c r="I29" i="2"/>
  <c r="I34" i="2"/>
  <c r="R85" i="7"/>
  <c r="B68" i="9"/>
  <c r="F55" i="15"/>
  <c r="F37" i="15"/>
  <c r="F54" i="15"/>
  <c r="F36" i="15"/>
  <c r="F53" i="15"/>
  <c r="F35" i="15"/>
  <c r="F52" i="15"/>
  <c r="F34" i="15"/>
  <c r="F40" i="15"/>
  <c r="F38" i="15"/>
  <c r="F51" i="15"/>
  <c r="F33" i="15"/>
  <c r="F50" i="15"/>
  <c r="F32" i="15"/>
  <c r="F49" i="15"/>
  <c r="F31" i="15"/>
  <c r="F44" i="15"/>
  <c r="F56" i="15"/>
  <c r="F48" i="15"/>
  <c r="F30" i="15"/>
  <c r="F29" i="15"/>
  <c r="F28" i="15"/>
  <c r="F43" i="15"/>
  <c r="F42" i="15"/>
  <c r="F41" i="15"/>
  <c r="F57" i="15"/>
  <c r="F39" i="15"/>
  <c r="H118" i="7"/>
  <c r="W16" i="14"/>
  <c r="R16" i="14"/>
  <c r="S16" i="14"/>
  <c r="Y16" i="14"/>
  <c r="O16" i="14"/>
  <c r="R114" i="7"/>
  <c r="U16" i="8"/>
  <c r="L16" i="8"/>
  <c r="C50" i="15"/>
  <c r="F73" i="4"/>
  <c r="J115" i="7"/>
  <c r="J116" i="7" s="1"/>
  <c r="P16" i="14"/>
  <c r="S167" i="4"/>
  <c r="P69" i="1"/>
  <c r="S16" i="8"/>
  <c r="X73" i="4"/>
  <c r="P115" i="12"/>
  <c r="P116" i="12" s="1"/>
  <c r="R60" i="12"/>
  <c r="O16" i="8"/>
  <c r="V16" i="8"/>
  <c r="T16" i="8"/>
  <c r="N115" i="7"/>
  <c r="N116" i="7" s="1"/>
  <c r="J73" i="4"/>
  <c r="P69" i="5"/>
  <c r="F167" i="4"/>
  <c r="Q16" i="8"/>
  <c r="J167" i="4"/>
  <c r="N118" i="7"/>
  <c r="K16" i="14"/>
  <c r="L118" i="7"/>
  <c r="Y16" i="8"/>
  <c r="K16" i="8"/>
  <c r="J16" i="8"/>
  <c r="C73" i="4"/>
  <c r="G115" i="7"/>
  <c r="G116" i="7" s="1"/>
  <c r="M16" i="8"/>
  <c r="R24" i="7"/>
  <c r="O115" i="7"/>
  <c r="O116" i="7" s="1"/>
  <c r="K73" i="4"/>
  <c r="W16" i="8"/>
  <c r="X16" i="8"/>
  <c r="R16" i="8"/>
  <c r="N16" i="8"/>
  <c r="M115" i="12"/>
  <c r="M116" i="12" s="1"/>
  <c r="U73" i="4"/>
  <c r="R61" i="7"/>
  <c r="X165" i="4"/>
  <c r="P118" i="20" s="1"/>
  <c r="I115" i="7"/>
  <c r="I116" i="7" s="1"/>
  <c r="E73" i="4"/>
  <c r="R24" i="12"/>
  <c r="F118" i="12"/>
  <c r="N167" i="4"/>
  <c r="P32" i="1"/>
  <c r="C24" i="11" s="1"/>
  <c r="O118" i="7"/>
  <c r="C167" i="4"/>
  <c r="D73" i="4"/>
  <c r="H115" i="7"/>
  <c r="H116" i="7" s="1"/>
  <c r="I118" i="7"/>
  <c r="E167" i="4"/>
  <c r="B22" i="8"/>
  <c r="B22" i="14"/>
  <c r="C13" i="11"/>
  <c r="E50" i="11" s="1"/>
  <c r="R86" i="12"/>
  <c r="J16" i="14"/>
  <c r="U16" i="14"/>
  <c r="L16" i="14"/>
  <c r="O115" i="12" l="1"/>
  <c r="O116" i="12" s="1"/>
  <c r="V22" i="14" s="1"/>
  <c r="Q167" i="4"/>
  <c r="I118" i="12"/>
  <c r="U89" i="4"/>
  <c r="K118" i="12"/>
  <c r="P167" i="4"/>
  <c r="O115" i="20"/>
  <c r="O116" i="20" s="1"/>
  <c r="AA83" i="4"/>
  <c r="Y92" i="4"/>
  <c r="H118" i="12"/>
  <c r="S91" i="4"/>
  <c r="AA80" i="4"/>
  <c r="AA93" i="4" s="1"/>
  <c r="J118" i="12"/>
  <c r="S82" i="4"/>
  <c r="N73" i="4"/>
  <c r="Y74" i="4" s="1"/>
  <c r="F115" i="20"/>
  <c r="F116" i="20" s="1"/>
  <c r="M118" i="12"/>
  <c r="M118" i="20"/>
  <c r="R118" i="20" s="1"/>
  <c r="T87" i="4"/>
  <c r="T81" i="4"/>
  <c r="U80" i="4"/>
  <c r="U93" i="4" s="1"/>
  <c r="U97" i="4" s="1"/>
  <c r="T84" i="4"/>
  <c r="T92" i="4"/>
  <c r="R167" i="4"/>
  <c r="U83" i="4"/>
  <c r="T90" i="4"/>
  <c r="AA86" i="4"/>
  <c r="U86" i="4"/>
  <c r="V88" i="4"/>
  <c r="AA89" i="4"/>
  <c r="V91" i="4"/>
  <c r="W87" i="4"/>
  <c r="V85" i="4"/>
  <c r="V82" i="4"/>
  <c r="S85" i="4"/>
  <c r="S88" i="4"/>
  <c r="Z92" i="4"/>
  <c r="Z97" i="4" s="1"/>
  <c r="AB91" i="4"/>
  <c r="AB85" i="4"/>
  <c r="AB82" i="4"/>
  <c r="AB88" i="4"/>
  <c r="N22" i="14"/>
  <c r="V92" i="4"/>
  <c r="X92" i="4"/>
  <c r="Z84" i="4"/>
  <c r="Z81" i="4"/>
  <c r="Z87" i="4"/>
  <c r="Z90" i="4"/>
  <c r="B167" i="4"/>
  <c r="H73" i="4"/>
  <c r="K87" i="4" s="1"/>
  <c r="P88" i="4"/>
  <c r="N92" i="4"/>
  <c r="O92" i="4"/>
  <c r="F115" i="7"/>
  <c r="F116" i="7" s="1"/>
  <c r="AE93" i="4"/>
  <c r="AC93" i="4"/>
  <c r="Z93" i="4"/>
  <c r="AB93" i="4"/>
  <c r="AF93" i="4"/>
  <c r="AK93" i="4"/>
  <c r="AI93" i="4"/>
  <c r="AH93" i="4"/>
  <c r="AG93" i="4"/>
  <c r="AD93" i="4"/>
  <c r="AJ93" i="4"/>
  <c r="K30" i="2"/>
  <c r="K31" i="2" s="1"/>
  <c r="K32" i="2" s="1"/>
  <c r="K33" i="2" s="1"/>
  <c r="K34" i="2" s="1"/>
  <c r="K35" i="2" s="1"/>
  <c r="K36" i="2" s="1"/>
  <c r="K37" i="2" s="1"/>
  <c r="K38" i="2" s="1"/>
  <c r="K39" i="2" s="1"/>
  <c r="K40" i="2" s="1"/>
  <c r="J93" i="4"/>
  <c r="B93" i="4"/>
  <c r="B97" i="4" s="1"/>
  <c r="F119" i="7" s="1"/>
  <c r="F120" i="7" s="1"/>
  <c r="W93" i="4"/>
  <c r="V93" i="4"/>
  <c r="V97" i="4" s="1"/>
  <c r="D93" i="4"/>
  <c r="Y93" i="4"/>
  <c r="Y97" i="4" s="1"/>
  <c r="P93" i="4"/>
  <c r="T93" i="4"/>
  <c r="S93" i="4"/>
  <c r="S97" i="4" s="1"/>
  <c r="E93" i="4"/>
  <c r="M93" i="4"/>
  <c r="Q93" i="4"/>
  <c r="Q97" i="4" s="1"/>
  <c r="H93" i="4"/>
  <c r="N93" i="4"/>
  <c r="C93" i="4"/>
  <c r="C97" i="4" s="1"/>
  <c r="G119" i="7" s="1"/>
  <c r="G120" i="7" s="1"/>
  <c r="K3" i="2"/>
  <c r="G93" i="4"/>
  <c r="K93" i="4"/>
  <c r="K97" i="4" s="1"/>
  <c r="O119" i="7" s="1"/>
  <c r="O121" i="7" s="1"/>
  <c r="W90" i="4"/>
  <c r="X89" i="4"/>
  <c r="X80" i="4"/>
  <c r="X93" i="4" s="1"/>
  <c r="X86" i="4"/>
  <c r="X83" i="4"/>
  <c r="F92" i="4"/>
  <c r="H90" i="4"/>
  <c r="H84" i="4"/>
  <c r="H87" i="4"/>
  <c r="H81" i="4"/>
  <c r="L92" i="4"/>
  <c r="N90" i="4"/>
  <c r="N84" i="4"/>
  <c r="N81" i="4"/>
  <c r="N87" i="4"/>
  <c r="M85" i="4"/>
  <c r="M88" i="4"/>
  <c r="M91" i="4"/>
  <c r="M82" i="4"/>
  <c r="X167" i="4"/>
  <c r="P118" i="12"/>
  <c r="H92" i="4"/>
  <c r="M92" i="4"/>
  <c r="O80" i="4"/>
  <c r="O93" i="4" s="1"/>
  <c r="O86" i="4"/>
  <c r="O83" i="4"/>
  <c r="O89" i="4"/>
  <c r="C58" i="11"/>
  <c r="C25" i="14"/>
  <c r="C25" i="8"/>
  <c r="W81" i="4"/>
  <c r="W84" i="4"/>
  <c r="D4" i="1" a="1"/>
  <c r="F22" i="11"/>
  <c r="C24" i="15"/>
  <c r="E37" i="11"/>
  <c r="E31" i="11"/>
  <c r="E28" i="11"/>
  <c r="E36" i="11"/>
  <c r="E38" i="11"/>
  <c r="E48" i="11"/>
  <c r="E42" i="11"/>
  <c r="E54" i="11"/>
  <c r="E35" i="11"/>
  <c r="E29" i="11"/>
  <c r="E57" i="11"/>
  <c r="E30" i="11"/>
  <c r="C13" i="15"/>
  <c r="E39" i="11"/>
  <c r="E52" i="11"/>
  <c r="E40" i="11"/>
  <c r="D56" i="9"/>
  <c r="E55" i="11"/>
  <c r="E43" i="11"/>
  <c r="E56" i="11"/>
  <c r="E41" i="11"/>
  <c r="E32" i="11"/>
  <c r="E51" i="11"/>
  <c r="E44" i="11"/>
  <c r="E49" i="11"/>
  <c r="E34" i="11"/>
  <c r="E33" i="11"/>
  <c r="E53" i="11"/>
  <c r="R118" i="7"/>
  <c r="E92" i="4"/>
  <c r="E97" i="4" s="1"/>
  <c r="I119" i="7" s="1"/>
  <c r="I120" i="7" s="1"/>
  <c r="G82" i="4"/>
  <c r="G91" i="4"/>
  <c r="G88" i="4"/>
  <c r="G85" i="4"/>
  <c r="D82" i="4"/>
  <c r="D92" i="4"/>
  <c r="D97" i="4" s="1"/>
  <c r="H119" i="7" s="1"/>
  <c r="E87" i="4"/>
  <c r="E81" i="4"/>
  <c r="D91" i="4"/>
  <c r="D88" i="4"/>
  <c r="B121" i="7"/>
  <c r="D85" i="4"/>
  <c r="E90" i="4"/>
  <c r="F89" i="4"/>
  <c r="F83" i="4"/>
  <c r="F80" i="4"/>
  <c r="F93" i="4" s="1"/>
  <c r="E84" i="4"/>
  <c r="F86" i="4"/>
  <c r="B102" i="4"/>
  <c r="R115" i="12"/>
  <c r="D58" i="15"/>
  <c r="G25" i="14"/>
  <c r="G25" i="8"/>
  <c r="T22" i="14"/>
  <c r="P22" i="14"/>
  <c r="U22" i="14"/>
  <c r="R22" i="14"/>
  <c r="Q22" i="14"/>
  <c r="S22" i="14"/>
  <c r="O22" i="14"/>
  <c r="G92" i="4"/>
  <c r="I89" i="4"/>
  <c r="I83" i="4"/>
  <c r="I86" i="4"/>
  <c r="I80" i="4"/>
  <c r="I93" i="4" s="1"/>
  <c r="I97" i="4" s="1"/>
  <c r="M119" i="7" s="1"/>
  <c r="M121" i="7" s="1"/>
  <c r="W92" i="4"/>
  <c r="Y91" i="4"/>
  <c r="Y82" i="4"/>
  <c r="Y85" i="4"/>
  <c r="Y88" i="4"/>
  <c r="O97" i="4" l="1"/>
  <c r="G119" i="12" s="1"/>
  <c r="G121" i="12" s="1"/>
  <c r="X22" i="14"/>
  <c r="R116" i="12"/>
  <c r="Y22" i="14" s="1"/>
  <c r="W22" i="14"/>
  <c r="R116" i="20"/>
  <c r="R86" i="4"/>
  <c r="R83" i="4"/>
  <c r="Q87" i="4"/>
  <c r="Q90" i="4"/>
  <c r="P92" i="4"/>
  <c r="P97" i="4" s="1"/>
  <c r="H119" i="20" s="1"/>
  <c r="R80" i="4"/>
  <c r="R93" i="4" s="1"/>
  <c r="R97" i="4" s="1"/>
  <c r="J119" i="12" s="1"/>
  <c r="J121" i="12" s="1"/>
  <c r="P82" i="4"/>
  <c r="R89" i="4"/>
  <c r="Q81" i="4"/>
  <c r="Q84" i="4"/>
  <c r="P85" i="4"/>
  <c r="P91" i="4"/>
  <c r="AD96" i="4"/>
  <c r="R115" i="20"/>
  <c r="X97" i="4"/>
  <c r="P119" i="12" s="1"/>
  <c r="P121" i="12" s="1"/>
  <c r="T97" i="4"/>
  <c r="L119" i="12" s="1"/>
  <c r="L121" i="12" s="1"/>
  <c r="C58" i="21"/>
  <c r="F58" i="15"/>
  <c r="W97" i="4"/>
  <c r="O119" i="20" s="1"/>
  <c r="L83" i="4"/>
  <c r="R115" i="7"/>
  <c r="L89" i="4"/>
  <c r="L86" i="4"/>
  <c r="J92" i="4"/>
  <c r="J97" i="4" s="1"/>
  <c r="N119" i="7" s="1"/>
  <c r="N121" i="7" s="1"/>
  <c r="J91" i="4"/>
  <c r="L80" i="4"/>
  <c r="L93" i="4" s="1"/>
  <c r="B101" i="4" s="1"/>
  <c r="J88" i="4"/>
  <c r="B103" i="4"/>
  <c r="K90" i="4"/>
  <c r="J85" i="4"/>
  <c r="J82" i="4"/>
  <c r="R96" i="4"/>
  <c r="K84" i="4"/>
  <c r="M74" i="4"/>
  <c r="AG94" i="4" s="1"/>
  <c r="K81" i="4"/>
  <c r="N97" i="4"/>
  <c r="F119" i="12" s="1"/>
  <c r="F97" i="4"/>
  <c r="J119" i="7" s="1"/>
  <c r="J120" i="7" s="1"/>
  <c r="Q119" i="12"/>
  <c r="Q119" i="20"/>
  <c r="K119" i="12"/>
  <c r="K121" i="12" s="1"/>
  <c r="K119" i="20"/>
  <c r="N119" i="12"/>
  <c r="N119" i="20"/>
  <c r="L97" i="4"/>
  <c r="P119" i="7" s="1"/>
  <c r="P121" i="7" s="1"/>
  <c r="I119" i="12"/>
  <c r="I121" i="12" s="1"/>
  <c r="I119" i="20"/>
  <c r="D4" i="22" a="1"/>
  <c r="M119" i="12"/>
  <c r="M119" i="20"/>
  <c r="G121" i="7"/>
  <c r="M97" i="4"/>
  <c r="Q119" i="7" s="1"/>
  <c r="Q121" i="7" s="1"/>
  <c r="N120" i="7"/>
  <c r="G97" i="4"/>
  <c r="K119" i="7" s="1"/>
  <c r="K121" i="7" s="1"/>
  <c r="H97" i="4"/>
  <c r="L119" i="7" s="1"/>
  <c r="L121" i="7" s="1"/>
  <c r="O120" i="7"/>
  <c r="I121" i="7"/>
  <c r="H120" i="7"/>
  <c r="H121" i="7"/>
  <c r="M120" i="7"/>
  <c r="D4" i="5" a="1"/>
  <c r="L4" i="5" s="1"/>
  <c r="R118" i="12"/>
  <c r="F4" i="1"/>
  <c r="M4" i="1"/>
  <c r="L4" i="1"/>
  <c r="N4" i="1"/>
  <c r="E4" i="1"/>
  <c r="D4" i="1"/>
  <c r="K4" i="1"/>
  <c r="O4" i="1"/>
  <c r="I4" i="1"/>
  <c r="J4" i="1"/>
  <c r="H4" i="1"/>
  <c r="G4" i="1"/>
  <c r="F121" i="7"/>
  <c r="P21" i="14"/>
  <c r="Q21" i="14"/>
  <c r="O21" i="14"/>
  <c r="R116" i="7"/>
  <c r="M21" i="14"/>
  <c r="N21" i="14"/>
  <c r="G13" i="15"/>
  <c r="C58" i="15"/>
  <c r="E58" i="11"/>
  <c r="G119" i="20" l="1"/>
  <c r="G121" i="20" s="1"/>
  <c r="J119" i="20"/>
  <c r="J120" i="20" s="1"/>
  <c r="O119" i="12"/>
  <c r="O120" i="12" s="1"/>
  <c r="C101" i="4"/>
  <c r="L119" i="20"/>
  <c r="L121" i="20" s="1"/>
  <c r="P119" i="20"/>
  <c r="P120" i="20" s="1"/>
  <c r="H119" i="12"/>
  <c r="H120" i="12" s="1"/>
  <c r="B100" i="4"/>
  <c r="C100" i="4" s="1"/>
  <c r="O95" i="4"/>
  <c r="AA95" i="4"/>
  <c r="U94" i="4"/>
  <c r="C102" i="4" s="1"/>
  <c r="F119" i="20"/>
  <c r="F121" i="20" s="1"/>
  <c r="C103" i="4"/>
  <c r="J121" i="7"/>
  <c r="K122" i="7" s="1"/>
  <c r="K120" i="12"/>
  <c r="P120" i="12"/>
  <c r="L120" i="12"/>
  <c r="J120" i="12"/>
  <c r="G120" i="12"/>
  <c r="O120" i="20"/>
  <c r="O121" i="20"/>
  <c r="N121" i="20"/>
  <c r="N120" i="20"/>
  <c r="N120" i="12"/>
  <c r="N121" i="12"/>
  <c r="F121" i="12"/>
  <c r="F120" i="12"/>
  <c r="I120" i="20"/>
  <c r="I121" i="20"/>
  <c r="M120" i="12"/>
  <c r="M121" i="12"/>
  <c r="Q121" i="20"/>
  <c r="Q120" i="20"/>
  <c r="P120" i="7"/>
  <c r="K120" i="20"/>
  <c r="K121" i="20"/>
  <c r="Q121" i="12"/>
  <c r="Q120" i="12"/>
  <c r="H121" i="20"/>
  <c r="H120" i="20"/>
  <c r="I120" i="12"/>
  <c r="M121" i="20"/>
  <c r="M120" i="20"/>
  <c r="B13" i="16" a="1"/>
  <c r="B15" i="17" a="1"/>
  <c r="D4" i="22"/>
  <c r="F84" i="20" s="1"/>
  <c r="AA79" i="4"/>
  <c r="AA3" i="4"/>
  <c r="K15" i="22"/>
  <c r="L15" i="22"/>
  <c r="L22" i="22" s="1"/>
  <c r="AF3" i="4"/>
  <c r="AK79" i="4"/>
  <c r="AB3" i="4"/>
  <c r="M15" i="22"/>
  <c r="N15" i="22"/>
  <c r="AJ79" i="4"/>
  <c r="AC3" i="4"/>
  <c r="AI79" i="4"/>
  <c r="AD3" i="4"/>
  <c r="O15" i="22"/>
  <c r="AG79" i="4"/>
  <c r="E15" i="22"/>
  <c r="AF79" i="4"/>
  <c r="AG3" i="4"/>
  <c r="F15" i="22"/>
  <c r="AB79" i="4"/>
  <c r="AK3" i="4"/>
  <c r="J15" i="22"/>
  <c r="AH79" i="4"/>
  <c r="AE3" i="4"/>
  <c r="AE79" i="4"/>
  <c r="AH3" i="4"/>
  <c r="G15" i="22"/>
  <c r="AD79" i="4"/>
  <c r="AI3" i="4"/>
  <c r="H15" i="22"/>
  <c r="AC79" i="4"/>
  <c r="AJ3" i="4"/>
  <c r="I15" i="22"/>
  <c r="E119" i="20"/>
  <c r="I73" i="22"/>
  <c r="I57" i="22"/>
  <c r="K73" i="20"/>
  <c r="I37" i="22"/>
  <c r="I55" i="22" s="1"/>
  <c r="K37" i="20"/>
  <c r="K55" i="20" s="1"/>
  <c r="K93" i="20"/>
  <c r="K4" i="20"/>
  <c r="CU14" i="10" s="1"/>
  <c r="K57" i="20"/>
  <c r="K69" i="20" s="1"/>
  <c r="K88" i="20" s="1"/>
  <c r="K101" i="20"/>
  <c r="K113" i="20" s="1"/>
  <c r="K130" i="20"/>
  <c r="K106" i="20"/>
  <c r="K84" i="20"/>
  <c r="M84" i="20"/>
  <c r="K73" i="22"/>
  <c r="K37" i="22"/>
  <c r="K55" i="22" s="1"/>
  <c r="K57" i="22"/>
  <c r="M73" i="20"/>
  <c r="M4" i="20"/>
  <c r="CW14" i="10" s="1"/>
  <c r="M37" i="20"/>
  <c r="M55" i="20" s="1"/>
  <c r="M101" i="20"/>
  <c r="M113" i="20" s="1"/>
  <c r="M93" i="20"/>
  <c r="M57" i="20"/>
  <c r="M69" i="20" s="1"/>
  <c r="M88" i="20" s="1"/>
  <c r="M130" i="20"/>
  <c r="M106" i="20"/>
  <c r="L37" i="22"/>
  <c r="L55" i="22" s="1"/>
  <c r="L73" i="22"/>
  <c r="N101" i="20"/>
  <c r="N113" i="20" s="1"/>
  <c r="N4" i="20"/>
  <c r="CX14" i="10" s="1"/>
  <c r="N73" i="20"/>
  <c r="N37" i="20"/>
  <c r="N55" i="20" s="1"/>
  <c r="N93" i="20"/>
  <c r="N57" i="20"/>
  <c r="N69" i="20" s="1"/>
  <c r="N88" i="20" s="1"/>
  <c r="N106" i="20"/>
  <c r="N130" i="20"/>
  <c r="N84" i="20"/>
  <c r="L57" i="22"/>
  <c r="J101" i="20"/>
  <c r="J113" i="20" s="1"/>
  <c r="J93" i="20"/>
  <c r="H73" i="22"/>
  <c r="J84" i="20"/>
  <c r="H57" i="22"/>
  <c r="J130" i="20"/>
  <c r="J73" i="20"/>
  <c r="H37" i="22"/>
  <c r="H55" i="22" s="1"/>
  <c r="J4" i="20"/>
  <c r="CT14" i="10" s="1"/>
  <c r="J57" i="20"/>
  <c r="J69" i="20" s="1"/>
  <c r="J88" i="20" s="1"/>
  <c r="J37" i="20"/>
  <c r="J55" i="20" s="1"/>
  <c r="J106" i="20"/>
  <c r="M37" i="22"/>
  <c r="M55" i="22" s="1"/>
  <c r="M73" i="22"/>
  <c r="O73" i="20"/>
  <c r="O37" i="20"/>
  <c r="O55" i="20" s="1"/>
  <c r="O101" i="20"/>
  <c r="O113" i="20" s="1"/>
  <c r="O4" i="20"/>
  <c r="CY14" i="10" s="1"/>
  <c r="O93" i="20"/>
  <c r="O84" i="20"/>
  <c r="O130" i="20"/>
  <c r="M57" i="22"/>
  <c r="O106" i="20"/>
  <c r="O57" i="20"/>
  <c r="O69" i="20" s="1"/>
  <c r="O88" i="20" s="1"/>
  <c r="Q130" i="20"/>
  <c r="Q73" i="20"/>
  <c r="Q4" i="20"/>
  <c r="DA14" i="10" s="1"/>
  <c r="Q37" i="20"/>
  <c r="Q55" i="20" s="1"/>
  <c r="O73" i="22"/>
  <c r="Q84" i="20"/>
  <c r="Q106" i="20"/>
  <c r="O57" i="22"/>
  <c r="Q101" i="20"/>
  <c r="Q113" i="20" s="1"/>
  <c r="O37" i="22"/>
  <c r="O55" i="22" s="1"/>
  <c r="Q93" i="20"/>
  <c r="Q57" i="20"/>
  <c r="Q69" i="20" s="1"/>
  <c r="Q88" i="20" s="1"/>
  <c r="H37" i="20"/>
  <c r="H55" i="20" s="1"/>
  <c r="F73" i="22"/>
  <c r="H101" i="20"/>
  <c r="H113" i="20" s="1"/>
  <c r="H57" i="20"/>
  <c r="H69" i="20" s="1"/>
  <c r="H88" i="20" s="1"/>
  <c r="F37" i="22"/>
  <c r="F55" i="22" s="1"/>
  <c r="H84" i="20"/>
  <c r="H4" i="20"/>
  <c r="CR14" i="10" s="1"/>
  <c r="F57" i="22"/>
  <c r="H106" i="20"/>
  <c r="H93" i="20"/>
  <c r="H73" i="20"/>
  <c r="H130" i="20"/>
  <c r="N57" i="22"/>
  <c r="P84" i="20"/>
  <c r="P106" i="20"/>
  <c r="N73" i="22"/>
  <c r="P37" i="20"/>
  <c r="P55" i="20" s="1"/>
  <c r="N37" i="22"/>
  <c r="N55" i="22" s="1"/>
  <c r="P73" i="20"/>
  <c r="P130" i="20"/>
  <c r="P101" i="20"/>
  <c r="P113" i="20" s="1"/>
  <c r="P93" i="20"/>
  <c r="P4" i="20"/>
  <c r="CZ14" i="10" s="1"/>
  <c r="P57" i="20"/>
  <c r="P69" i="20" s="1"/>
  <c r="P88" i="20" s="1"/>
  <c r="G4" i="20"/>
  <c r="CQ14" i="10" s="1"/>
  <c r="E37" i="22"/>
  <c r="E55" i="22" s="1"/>
  <c r="G57" i="20"/>
  <c r="G69" i="20" s="1"/>
  <c r="G88" i="20" s="1"/>
  <c r="E57" i="22"/>
  <c r="G93" i="20"/>
  <c r="G130" i="20"/>
  <c r="G106" i="20"/>
  <c r="G37" i="20"/>
  <c r="G55" i="20" s="1"/>
  <c r="E73" i="22"/>
  <c r="G101" i="20"/>
  <c r="G113" i="20" s="1"/>
  <c r="G84" i="20"/>
  <c r="G73" i="20"/>
  <c r="I101" i="20"/>
  <c r="I113" i="20" s="1"/>
  <c r="I130" i="20"/>
  <c r="G73" i="22"/>
  <c r="I93" i="20"/>
  <c r="I84" i="20"/>
  <c r="G37" i="22"/>
  <c r="G55" i="22" s="1"/>
  <c r="I73" i="20"/>
  <c r="G57" i="22"/>
  <c r="I4" i="20"/>
  <c r="CS14" i="10" s="1"/>
  <c r="I57" i="20"/>
  <c r="I69" i="20" s="1"/>
  <c r="I88" i="20" s="1"/>
  <c r="I37" i="20"/>
  <c r="I55" i="20" s="1"/>
  <c r="I106" i="20"/>
  <c r="L106" i="20"/>
  <c r="L101" i="20"/>
  <c r="L113" i="20" s="1"/>
  <c r="J37" i="22"/>
  <c r="J55" i="22" s="1"/>
  <c r="L93" i="20"/>
  <c r="L130" i="20"/>
  <c r="J73" i="22"/>
  <c r="L84" i="20"/>
  <c r="L73" i="20"/>
  <c r="L4" i="20"/>
  <c r="CV14" i="10" s="1"/>
  <c r="L57" i="20"/>
  <c r="L69" i="20" s="1"/>
  <c r="L88" i="20" s="1"/>
  <c r="L37" i="20"/>
  <c r="L55" i="20" s="1"/>
  <c r="J57" i="22"/>
  <c r="L120" i="7"/>
  <c r="R119" i="7"/>
  <c r="D71" i="9" s="1"/>
  <c r="Q120" i="7"/>
  <c r="E119" i="12"/>
  <c r="K120" i="7"/>
  <c r="F4" i="5"/>
  <c r="H57" i="12" s="1"/>
  <c r="H69" i="12" s="1"/>
  <c r="H88" i="12" s="1"/>
  <c r="G4" i="5"/>
  <c r="I93" i="12" s="1"/>
  <c r="H4" i="5"/>
  <c r="D4" i="5"/>
  <c r="J4" i="5"/>
  <c r="I4" i="5"/>
  <c r="K4" i="5"/>
  <c r="M4" i="5"/>
  <c r="N4" i="5"/>
  <c r="P106" i="12" s="1"/>
  <c r="O4" i="5"/>
  <c r="O57" i="5" s="1"/>
  <c r="E4" i="5"/>
  <c r="H79" i="4"/>
  <c r="L93" i="7"/>
  <c r="L73" i="7"/>
  <c r="J77" i="1"/>
  <c r="J37" i="1"/>
  <c r="J55" i="1" s="1"/>
  <c r="J71" i="1" s="1"/>
  <c r="J73" i="1"/>
  <c r="H183" i="4"/>
  <c r="L101" i="7"/>
  <c r="H3" i="4"/>
  <c r="J15" i="5"/>
  <c r="J22" i="5" s="1"/>
  <c r="L130" i="7"/>
  <c r="L57" i="7"/>
  <c r="L69" i="7" s="1"/>
  <c r="L88" i="7" s="1"/>
  <c r="J57" i="1"/>
  <c r="L84" i="7"/>
  <c r="L113" i="7" s="1"/>
  <c r="L37" i="7"/>
  <c r="L55" i="7" s="1"/>
  <c r="L4" i="7"/>
  <c r="P14" i="10" s="1"/>
  <c r="I57" i="1"/>
  <c r="K57" i="7"/>
  <c r="K69" i="7" s="1"/>
  <c r="K88" i="7" s="1"/>
  <c r="I15" i="5"/>
  <c r="I22" i="5" s="1"/>
  <c r="K84" i="7"/>
  <c r="K113" i="7" s="1"/>
  <c r="G183" i="4"/>
  <c r="K101" i="7"/>
  <c r="I73" i="1"/>
  <c r="I77" i="1"/>
  <c r="I37" i="1"/>
  <c r="I55" i="1" s="1"/>
  <c r="I71" i="1" s="1"/>
  <c r="G3" i="4"/>
  <c r="G79" i="4"/>
  <c r="K73" i="7"/>
  <c r="K130" i="7"/>
  <c r="K93" i="7"/>
  <c r="K37" i="7"/>
  <c r="K55" i="7" s="1"/>
  <c r="K4" i="7"/>
  <c r="O14" i="10" s="1"/>
  <c r="G37" i="1"/>
  <c r="G55" i="1" s="1"/>
  <c r="G71" i="1" s="1"/>
  <c r="E79" i="4"/>
  <c r="I57" i="7"/>
  <c r="I69" i="7" s="1"/>
  <c r="I88" i="7" s="1"/>
  <c r="E183" i="4"/>
  <c r="I73" i="7"/>
  <c r="G15" i="5"/>
  <c r="G22" i="5" s="1"/>
  <c r="I130" i="7"/>
  <c r="E3" i="4"/>
  <c r="G73" i="1"/>
  <c r="I84" i="7"/>
  <c r="I113" i="7" s="1"/>
  <c r="I101" i="7"/>
  <c r="I37" i="7"/>
  <c r="I55" i="7" s="1"/>
  <c r="G57" i="1"/>
  <c r="I93" i="7"/>
  <c r="I4" i="7"/>
  <c r="M14" i="10" s="1"/>
  <c r="G77" i="1"/>
  <c r="Q84" i="7"/>
  <c r="Q113" i="7" s="1"/>
  <c r="Q57" i="7"/>
  <c r="Q69" i="7" s="1"/>
  <c r="Q88" i="7" s="1"/>
  <c r="M79" i="4"/>
  <c r="O37" i="1"/>
  <c r="O55" i="1" s="1"/>
  <c r="O71" i="1" s="1"/>
  <c r="Q130" i="7"/>
  <c r="Q73" i="7"/>
  <c r="O77" i="1"/>
  <c r="Q37" i="7"/>
  <c r="Q55" i="7" s="1"/>
  <c r="Q93" i="7"/>
  <c r="M183" i="4"/>
  <c r="M3" i="4"/>
  <c r="Q101" i="7"/>
  <c r="O57" i="1"/>
  <c r="O15" i="5"/>
  <c r="O22" i="5" s="1"/>
  <c r="Q4" i="7"/>
  <c r="U14" i="10" s="1"/>
  <c r="O73" i="1"/>
  <c r="F122" i="7"/>
  <c r="G122" i="7"/>
  <c r="I122" i="7"/>
  <c r="H122" i="7"/>
  <c r="B183" i="4"/>
  <c r="F130" i="7"/>
  <c r="D37" i="1"/>
  <c r="D55" i="1" s="1"/>
  <c r="B1" i="11"/>
  <c r="B79" i="4"/>
  <c r="D57" i="1"/>
  <c r="D15" i="5"/>
  <c r="D22" i="5" s="1"/>
  <c r="F57" i="7"/>
  <c r="F69" i="7" s="1"/>
  <c r="F93" i="7"/>
  <c r="F73" i="7"/>
  <c r="D73" i="1"/>
  <c r="A1" i="1"/>
  <c r="F101" i="7"/>
  <c r="A1" i="7"/>
  <c r="F37" i="7"/>
  <c r="F55" i="7" s="1"/>
  <c r="F4" i="7"/>
  <c r="J14" i="10" s="1"/>
  <c r="B3" i="4"/>
  <c r="D77" i="1"/>
  <c r="F84" i="7"/>
  <c r="F113" i="7" s="1"/>
  <c r="J73" i="7"/>
  <c r="F183" i="4"/>
  <c r="J101" i="7"/>
  <c r="F79" i="4"/>
  <c r="J93" i="7"/>
  <c r="J37" i="7"/>
  <c r="J55" i="7" s="1"/>
  <c r="H73" i="1"/>
  <c r="H77" i="1"/>
  <c r="H57" i="1"/>
  <c r="H37" i="1"/>
  <c r="H55" i="1" s="1"/>
  <c r="H71" i="1" s="1"/>
  <c r="J4" i="7"/>
  <c r="N14" i="10" s="1"/>
  <c r="J57" i="7"/>
  <c r="J69" i="7" s="1"/>
  <c r="J88" i="7" s="1"/>
  <c r="F3" i="4"/>
  <c r="J130" i="7"/>
  <c r="H15" i="5"/>
  <c r="H22" i="5" s="1"/>
  <c r="J84" i="7"/>
  <c r="J113" i="7" s="1"/>
  <c r="M57" i="7"/>
  <c r="M69" i="7" s="1"/>
  <c r="M88" i="7" s="1"/>
  <c r="K57" i="1"/>
  <c r="M73" i="7"/>
  <c r="M4" i="7"/>
  <c r="Q14" i="10" s="1"/>
  <c r="K77" i="1"/>
  <c r="M93" i="7"/>
  <c r="I79" i="4"/>
  <c r="M130" i="7"/>
  <c r="K15" i="5"/>
  <c r="K22" i="5" s="1"/>
  <c r="M101" i="7"/>
  <c r="I183" i="4"/>
  <c r="K73" i="1"/>
  <c r="K37" i="1"/>
  <c r="K55" i="1" s="1"/>
  <c r="K71" i="1" s="1"/>
  <c r="I3" i="4"/>
  <c r="M37" i="7"/>
  <c r="M55" i="7" s="1"/>
  <c r="M84" i="7"/>
  <c r="M113" i="7" s="1"/>
  <c r="G84" i="7"/>
  <c r="G113" i="7" s="1"/>
  <c r="G37" i="7"/>
  <c r="G55" i="7" s="1"/>
  <c r="G93" i="7"/>
  <c r="C183" i="4"/>
  <c r="C3" i="4"/>
  <c r="G130" i="7"/>
  <c r="G57" i="7"/>
  <c r="G69" i="7" s="1"/>
  <c r="G88" i="7" s="1"/>
  <c r="C79" i="4"/>
  <c r="G73" i="7"/>
  <c r="G4" i="7"/>
  <c r="K14" i="10" s="1"/>
  <c r="E15" i="5"/>
  <c r="E22" i="5" s="1"/>
  <c r="E37" i="1"/>
  <c r="E55" i="1" s="1"/>
  <c r="E71" i="1" s="1"/>
  <c r="G101" i="7"/>
  <c r="E77" i="1"/>
  <c r="E73" i="1"/>
  <c r="E57" i="1"/>
  <c r="N77" i="1"/>
  <c r="P84" i="7"/>
  <c r="P113" i="7" s="1"/>
  <c r="N73" i="1"/>
  <c r="L3" i="4"/>
  <c r="P93" i="7"/>
  <c r="N57" i="1"/>
  <c r="P73" i="7"/>
  <c r="P101" i="7"/>
  <c r="L183" i="4"/>
  <c r="L79" i="4"/>
  <c r="P130" i="7"/>
  <c r="P4" i="7"/>
  <c r="T14" i="10" s="1"/>
  <c r="P57" i="7"/>
  <c r="P69" i="7" s="1"/>
  <c r="P88" i="7" s="1"/>
  <c r="N15" i="5"/>
  <c r="N22" i="5" s="1"/>
  <c r="P37" i="7"/>
  <c r="P55" i="7" s="1"/>
  <c r="N37" i="1"/>
  <c r="N55" i="1" s="1"/>
  <c r="N71" i="1" s="1"/>
  <c r="O101" i="7"/>
  <c r="M73" i="1"/>
  <c r="K183" i="4"/>
  <c r="O73" i="7"/>
  <c r="O84" i="7"/>
  <c r="O113" i="7" s="1"/>
  <c r="K3" i="4"/>
  <c r="O4" i="7"/>
  <c r="S14" i="10" s="1"/>
  <c r="O57" i="7"/>
  <c r="O69" i="7" s="1"/>
  <c r="O88" i="7" s="1"/>
  <c r="K79" i="4"/>
  <c r="M77" i="1"/>
  <c r="M15" i="5"/>
  <c r="M22" i="5" s="1"/>
  <c r="O130" i="7"/>
  <c r="M57" i="1"/>
  <c r="O37" i="7"/>
  <c r="O55" i="7" s="1"/>
  <c r="M37" i="1"/>
  <c r="M55" i="1" s="1"/>
  <c r="M71" i="1" s="1"/>
  <c r="O93" i="7"/>
  <c r="D79" i="4"/>
  <c r="F73" i="1"/>
  <c r="H93" i="7"/>
  <c r="H73" i="7"/>
  <c r="H84" i="7"/>
  <c r="H113" i="7" s="1"/>
  <c r="F15" i="5"/>
  <c r="F22" i="5" s="1"/>
  <c r="H57" i="7"/>
  <c r="H69" i="7" s="1"/>
  <c r="H88" i="7" s="1"/>
  <c r="F77" i="1"/>
  <c r="D183" i="4"/>
  <c r="H130" i="7"/>
  <c r="D3" i="4"/>
  <c r="F57" i="1"/>
  <c r="H4" i="7"/>
  <c r="L14" i="10" s="1"/>
  <c r="H101" i="7"/>
  <c r="H37" i="7"/>
  <c r="H55" i="7" s="1"/>
  <c r="F37" i="1"/>
  <c r="F55" i="1" s="1"/>
  <c r="F71" i="1" s="1"/>
  <c r="L37" i="1"/>
  <c r="L55" i="1" s="1"/>
  <c r="L71" i="1" s="1"/>
  <c r="L15" i="5"/>
  <c r="L22" i="5" s="1"/>
  <c r="N130" i="7"/>
  <c r="J3" i="4"/>
  <c r="L77" i="1"/>
  <c r="N84" i="7"/>
  <c r="N113" i="7" s="1"/>
  <c r="N93" i="7"/>
  <c r="J183" i="4"/>
  <c r="L73" i="1"/>
  <c r="N37" i="7"/>
  <c r="N55" i="7" s="1"/>
  <c r="L57" i="1"/>
  <c r="J79" i="4"/>
  <c r="N57" i="7"/>
  <c r="N69" i="7" s="1"/>
  <c r="N88" i="7" s="1"/>
  <c r="N101" i="7"/>
  <c r="N73" i="7"/>
  <c r="N4" i="7"/>
  <c r="R14" i="10" s="1"/>
  <c r="N84" i="12"/>
  <c r="N93" i="12"/>
  <c r="N101" i="12"/>
  <c r="N113" i="12" s="1"/>
  <c r="N37" i="12"/>
  <c r="N55" i="12" s="1"/>
  <c r="V79" i="4"/>
  <c r="N106" i="12"/>
  <c r="V3" i="4"/>
  <c r="L37" i="5"/>
  <c r="L55" i="5" s="1"/>
  <c r="N57" i="12"/>
  <c r="N69" i="12" s="1"/>
  <c r="N88" i="12" s="1"/>
  <c r="N4" i="12"/>
  <c r="BN14" i="10" s="1"/>
  <c r="N73" i="12"/>
  <c r="V183" i="4"/>
  <c r="L73" i="5"/>
  <c r="N130" i="12"/>
  <c r="L57" i="5"/>
  <c r="G120" i="20" l="1"/>
  <c r="J121" i="20"/>
  <c r="F120" i="20"/>
  <c r="P121" i="20"/>
  <c r="R119" i="20"/>
  <c r="O121" i="12"/>
  <c r="R119" i="12"/>
  <c r="L120" i="20"/>
  <c r="H121" i="12"/>
  <c r="Q122" i="7"/>
  <c r="E122" i="12" s="1"/>
  <c r="F122" i="12" s="1"/>
  <c r="G122" i="12" s="1"/>
  <c r="L122" i="7"/>
  <c r="J122" i="7"/>
  <c r="N122" i="7"/>
  <c r="O122" i="7"/>
  <c r="M122" i="7"/>
  <c r="R121" i="7"/>
  <c r="P122" i="7"/>
  <c r="X183" i="4"/>
  <c r="F106" i="20"/>
  <c r="D37" i="22"/>
  <c r="D55" i="22" s="1"/>
  <c r="P55" i="22" s="1"/>
  <c r="D45" i="21" s="1"/>
  <c r="F37" i="20"/>
  <c r="F55" i="20" s="1"/>
  <c r="F87" i="20" s="1"/>
  <c r="L32" i="22"/>
  <c r="L71" i="22" s="1"/>
  <c r="L31" i="22"/>
  <c r="N16" i="10"/>
  <c r="N17" i="10"/>
  <c r="N19" i="10"/>
  <c r="N22" i="10"/>
  <c r="N18" i="10"/>
  <c r="N20" i="10"/>
  <c r="N21" i="10"/>
  <c r="CU22" i="10"/>
  <c r="CU20" i="10"/>
  <c r="CU19" i="10"/>
  <c r="CU17" i="10"/>
  <c r="CU16" i="10"/>
  <c r="CU21" i="10"/>
  <c r="CU18" i="10"/>
  <c r="A1" i="20"/>
  <c r="CY20" i="10"/>
  <c r="CY19" i="10"/>
  <c r="CY16" i="10"/>
  <c r="CY21" i="10"/>
  <c r="CY18" i="10"/>
  <c r="CY22" i="10"/>
  <c r="CY17" i="10"/>
  <c r="CW18" i="10"/>
  <c r="CW17" i="10"/>
  <c r="CW16" i="10"/>
  <c r="CW21" i="10"/>
  <c r="CW19" i="10"/>
  <c r="CW20" i="10"/>
  <c r="CW22" i="10"/>
  <c r="CQ20" i="10"/>
  <c r="CQ16" i="10"/>
  <c r="CQ21" i="10"/>
  <c r="CQ17" i="10"/>
  <c r="CQ22" i="10"/>
  <c r="CQ18" i="10"/>
  <c r="CQ19" i="10"/>
  <c r="M21" i="10"/>
  <c r="M20" i="10"/>
  <c r="M16" i="10"/>
  <c r="M22" i="10"/>
  <c r="M19" i="10"/>
  <c r="M18" i="10"/>
  <c r="M17" i="10"/>
  <c r="D57" i="22"/>
  <c r="L17" i="10"/>
  <c r="L16" i="10"/>
  <c r="L20" i="10"/>
  <c r="L21" i="10"/>
  <c r="L18" i="10"/>
  <c r="L19" i="10"/>
  <c r="L22" i="10"/>
  <c r="J18" i="10"/>
  <c r="J17" i="10"/>
  <c r="J16" i="10"/>
  <c r="J19" i="10"/>
  <c r="J22" i="10"/>
  <c r="J21" i="10"/>
  <c r="J20" i="10"/>
  <c r="DA19" i="10"/>
  <c r="DA21" i="10"/>
  <c r="DA16" i="10"/>
  <c r="DA17" i="10"/>
  <c r="DA22" i="10"/>
  <c r="DA20" i="10"/>
  <c r="DA18" i="10"/>
  <c r="F4" i="20"/>
  <c r="CP14" i="10" s="1"/>
  <c r="S16" i="10"/>
  <c r="S22" i="10"/>
  <c r="S18" i="10"/>
  <c r="S20" i="10"/>
  <c r="S17" i="10"/>
  <c r="S21" i="10"/>
  <c r="S19" i="10"/>
  <c r="Q17" i="10"/>
  <c r="Q18" i="10"/>
  <c r="Q16" i="10"/>
  <c r="Q22" i="10"/>
  <c r="Q19" i="10"/>
  <c r="Q21" i="10"/>
  <c r="Q20" i="10"/>
  <c r="O16" i="10"/>
  <c r="O18" i="10"/>
  <c r="O17" i="10"/>
  <c r="O20" i="10"/>
  <c r="O19" i="10"/>
  <c r="O21" i="10"/>
  <c r="O22" i="10"/>
  <c r="CX20" i="10"/>
  <c r="CX22" i="10"/>
  <c r="CX21" i="10"/>
  <c r="CX17" i="10"/>
  <c r="CX18" i="10"/>
  <c r="CX19" i="10"/>
  <c r="CX16" i="10"/>
  <c r="Z3" i="4"/>
  <c r="Z79" i="4"/>
  <c r="B1" i="21"/>
  <c r="D15" i="22"/>
  <c r="D22" i="22" s="1"/>
  <c r="Z183" i="4"/>
  <c r="CZ16" i="10"/>
  <c r="CZ19" i="10"/>
  <c r="CZ18" i="10"/>
  <c r="CZ21" i="10"/>
  <c r="CZ22" i="10"/>
  <c r="CZ20" i="10"/>
  <c r="CZ17" i="10"/>
  <c r="A1" i="22"/>
  <c r="F130" i="20"/>
  <c r="K21" i="10"/>
  <c r="K22" i="10"/>
  <c r="K17" i="10"/>
  <c r="K18" i="10"/>
  <c r="K19" i="10"/>
  <c r="K20" i="10"/>
  <c r="K16" i="10"/>
  <c r="F57" i="20"/>
  <c r="F69" i="20" s="1"/>
  <c r="F88" i="20" s="1"/>
  <c r="R88" i="20" s="1"/>
  <c r="CV16" i="10"/>
  <c r="CV19" i="10"/>
  <c r="CV22" i="10"/>
  <c r="CV17" i="10"/>
  <c r="CV20" i="10"/>
  <c r="CV18" i="10"/>
  <c r="CV21" i="10"/>
  <c r="BN20" i="10"/>
  <c r="BN22" i="10"/>
  <c r="BN19" i="10"/>
  <c r="BN16" i="10"/>
  <c r="BN18" i="10"/>
  <c r="BN21" i="10"/>
  <c r="BN17" i="10"/>
  <c r="D73" i="22"/>
  <c r="H15" i="17"/>
  <c r="H27" i="17" s="1"/>
  <c r="J15" i="17"/>
  <c r="J27" i="17" s="1"/>
  <c r="I15" i="17"/>
  <c r="I27" i="17" s="1"/>
  <c r="G15" i="17"/>
  <c r="G27" i="17" s="1"/>
  <c r="D15" i="17"/>
  <c r="D27" i="17" s="1"/>
  <c r="C15" i="17"/>
  <c r="C27" i="17" s="1"/>
  <c r="K15" i="17"/>
  <c r="K27" i="17" s="1"/>
  <c r="L15" i="17"/>
  <c r="L27" i="17" s="1"/>
  <c r="B15" i="17"/>
  <c r="E15" i="17"/>
  <c r="E27" i="17" s="1"/>
  <c r="M15" i="17"/>
  <c r="M27" i="17" s="1"/>
  <c r="F15" i="17"/>
  <c r="F27" i="17" s="1"/>
  <c r="R19" i="10"/>
  <c r="R16" i="10"/>
  <c r="R17" i="10"/>
  <c r="R18" i="10"/>
  <c r="R22" i="10"/>
  <c r="R20" i="10"/>
  <c r="R21" i="10"/>
  <c r="P17" i="10"/>
  <c r="P22" i="10"/>
  <c r="P21" i="10"/>
  <c r="P16" i="10"/>
  <c r="P18" i="10"/>
  <c r="P19" i="10"/>
  <c r="P20" i="10"/>
  <c r="U21" i="10"/>
  <c r="U18" i="10"/>
  <c r="U17" i="10"/>
  <c r="U19" i="10"/>
  <c r="U16" i="10"/>
  <c r="U20" i="10"/>
  <c r="U22" i="10"/>
  <c r="CS22" i="10"/>
  <c r="CS20" i="10"/>
  <c r="CS18" i="10"/>
  <c r="CS19" i="10"/>
  <c r="CS21" i="10"/>
  <c r="CS16" i="10"/>
  <c r="CS17" i="10"/>
  <c r="F93" i="20"/>
  <c r="CR19" i="10"/>
  <c r="CR22" i="10"/>
  <c r="CR16" i="10"/>
  <c r="CR21" i="10"/>
  <c r="CR18" i="10"/>
  <c r="CR20" i="10"/>
  <c r="CR17" i="10"/>
  <c r="F73" i="20"/>
  <c r="CT21" i="10"/>
  <c r="CT22" i="10"/>
  <c r="CT18" i="10"/>
  <c r="CT20" i="10"/>
  <c r="CT16" i="10"/>
  <c r="CT17" i="10"/>
  <c r="CT19" i="10"/>
  <c r="K13" i="16"/>
  <c r="E13" i="16"/>
  <c r="D13" i="16"/>
  <c r="B13" i="16"/>
  <c r="L13" i="16"/>
  <c r="H13" i="16"/>
  <c r="M13" i="16"/>
  <c r="C13" i="16"/>
  <c r="I13" i="16"/>
  <c r="G13" i="16"/>
  <c r="F13" i="16"/>
  <c r="J13" i="16"/>
  <c r="T20" i="10"/>
  <c r="T22" i="10"/>
  <c r="T16" i="10"/>
  <c r="T21" i="10"/>
  <c r="T17" i="10"/>
  <c r="T18" i="10"/>
  <c r="T19" i="10"/>
  <c r="F101" i="20"/>
  <c r="F113" i="20" s="1"/>
  <c r="J87" i="20"/>
  <c r="J89" i="20" s="1"/>
  <c r="J71" i="20"/>
  <c r="J75" i="20" s="1"/>
  <c r="J79" i="20" s="1"/>
  <c r="P87" i="20"/>
  <c r="P89" i="20" s="1"/>
  <c r="P71" i="20"/>
  <c r="P75" i="20" s="1"/>
  <c r="P79" i="20" s="1"/>
  <c r="M87" i="20"/>
  <c r="M89" i="20" s="1"/>
  <c r="M71" i="20"/>
  <c r="M75" i="20" s="1"/>
  <c r="M79" i="20" s="1"/>
  <c r="P3" i="4"/>
  <c r="Q87" i="20"/>
  <c r="Q89" i="20" s="1"/>
  <c r="Q71" i="20"/>
  <c r="Q75" i="20" s="1"/>
  <c r="Q79" i="20" s="1"/>
  <c r="N87" i="20"/>
  <c r="N89" i="20" s="1"/>
  <c r="N71" i="20"/>
  <c r="N75" i="20" s="1"/>
  <c r="N79" i="20" s="1"/>
  <c r="H4" i="12"/>
  <c r="BH14" i="10" s="1"/>
  <c r="K87" i="20"/>
  <c r="K89" i="20" s="1"/>
  <c r="K71" i="20"/>
  <c r="K75" i="20" s="1"/>
  <c r="K79" i="20" s="1"/>
  <c r="O87" i="20"/>
  <c r="O89" i="20" s="1"/>
  <c r="O71" i="20"/>
  <c r="O75" i="20" s="1"/>
  <c r="O79" i="20" s="1"/>
  <c r="H87" i="20"/>
  <c r="H89" i="20" s="1"/>
  <c r="H71" i="20"/>
  <c r="H75" i="20" s="1"/>
  <c r="H79" i="20" s="1"/>
  <c r="G87" i="20"/>
  <c r="G89" i="20" s="1"/>
  <c r="G71" i="20"/>
  <c r="G75" i="20" s="1"/>
  <c r="G79" i="20" s="1"/>
  <c r="P79" i="4"/>
  <c r="H93" i="12"/>
  <c r="F73" i="5"/>
  <c r="L87" i="20"/>
  <c r="L89" i="20" s="1"/>
  <c r="L71" i="20"/>
  <c r="L75" i="20" s="1"/>
  <c r="L79" i="20" s="1"/>
  <c r="I87" i="20"/>
  <c r="I89" i="20" s="1"/>
  <c r="I71" i="20"/>
  <c r="I75" i="20" s="1"/>
  <c r="I79" i="20" s="1"/>
  <c r="Q130" i="12"/>
  <c r="O22" i="22"/>
  <c r="Y3" i="4"/>
  <c r="P57" i="12"/>
  <c r="P69" i="12" s="1"/>
  <c r="P88" i="12" s="1"/>
  <c r="N22" i="22"/>
  <c r="O37" i="5"/>
  <c r="O55" i="5" s="1"/>
  <c r="M57" i="5"/>
  <c r="M22" i="22"/>
  <c r="M130" i="12"/>
  <c r="K22" i="22"/>
  <c r="K57" i="12"/>
  <c r="K69" i="12" s="1"/>
  <c r="K88" i="12" s="1"/>
  <c r="I22" i="22"/>
  <c r="D37" i="5"/>
  <c r="D55" i="5" s="1"/>
  <c r="O79" i="4"/>
  <c r="E22" i="22"/>
  <c r="L73" i="12"/>
  <c r="J22" i="22"/>
  <c r="G37" i="12"/>
  <c r="G55" i="12" s="1"/>
  <c r="G87" i="12" s="1"/>
  <c r="R79" i="4"/>
  <c r="H22" i="22"/>
  <c r="Q183" i="4"/>
  <c r="G22" i="22"/>
  <c r="H101" i="12"/>
  <c r="H113" i="12" s="1"/>
  <c r="F22" i="22"/>
  <c r="I106" i="12"/>
  <c r="F57" i="5"/>
  <c r="W79" i="4"/>
  <c r="F37" i="5"/>
  <c r="F55" i="5" s="1"/>
  <c r="O4" i="12"/>
  <c r="BO14" i="10" s="1"/>
  <c r="H106" i="12"/>
  <c r="Q106" i="12"/>
  <c r="H73" i="12"/>
  <c r="P73" i="12"/>
  <c r="Q84" i="12"/>
  <c r="J37" i="12"/>
  <c r="J55" i="12" s="1"/>
  <c r="J87" i="12" s="1"/>
  <c r="H84" i="12"/>
  <c r="N37" i="5"/>
  <c r="N55" i="5" s="1"/>
  <c r="G84" i="12"/>
  <c r="J73" i="12"/>
  <c r="G130" i="12"/>
  <c r="M93" i="12"/>
  <c r="K57" i="5"/>
  <c r="M106" i="12"/>
  <c r="J4" i="12"/>
  <c r="BJ14" i="10" s="1"/>
  <c r="M101" i="12"/>
  <c r="M113" i="12" s="1"/>
  <c r="J57" i="12"/>
  <c r="J69" i="12" s="1"/>
  <c r="J88" i="12" s="1"/>
  <c r="H130" i="12"/>
  <c r="P183" i="4"/>
  <c r="Q93" i="12"/>
  <c r="O106" i="12"/>
  <c r="I101" i="12"/>
  <c r="I113" i="12" s="1"/>
  <c r="H37" i="12"/>
  <c r="H55" i="12" s="1"/>
  <c r="H87" i="12" s="1"/>
  <c r="H89" i="12" s="1"/>
  <c r="P101" i="12"/>
  <c r="P113" i="12" s="1"/>
  <c r="O73" i="5"/>
  <c r="I4" i="12"/>
  <c r="BI14" i="10" s="1"/>
  <c r="G73" i="5"/>
  <c r="F57" i="12"/>
  <c r="F69" i="12" s="1"/>
  <c r="F88" i="12" s="1"/>
  <c r="F73" i="12"/>
  <c r="J73" i="5"/>
  <c r="G57" i="5"/>
  <c r="R3" i="4"/>
  <c r="L106" i="12"/>
  <c r="L93" i="12"/>
  <c r="I37" i="12"/>
  <c r="I55" i="12" s="1"/>
  <c r="I87" i="12" s="1"/>
  <c r="N79" i="4"/>
  <c r="I130" i="12"/>
  <c r="H37" i="5"/>
  <c r="H55" i="5" s="1"/>
  <c r="H73" i="5"/>
  <c r="N183" i="4"/>
  <c r="K84" i="12"/>
  <c r="R183" i="4"/>
  <c r="L57" i="12"/>
  <c r="L69" i="12" s="1"/>
  <c r="L88" i="12" s="1"/>
  <c r="Q79" i="4"/>
  <c r="J106" i="12"/>
  <c r="F130" i="12"/>
  <c r="I57" i="12"/>
  <c r="I69" i="12" s="1"/>
  <c r="I88" i="12" s="1"/>
  <c r="K4" i="12"/>
  <c r="BK14" i="10" s="1"/>
  <c r="I73" i="12"/>
  <c r="J84" i="12"/>
  <c r="F101" i="12"/>
  <c r="F113" i="12" s="1"/>
  <c r="I84" i="12"/>
  <c r="J101" i="12"/>
  <c r="J113" i="12" s="1"/>
  <c r="B1" i="15"/>
  <c r="D73" i="5"/>
  <c r="Q3" i="4"/>
  <c r="H57" i="5"/>
  <c r="F84" i="12"/>
  <c r="K73" i="12"/>
  <c r="F106" i="12"/>
  <c r="D57" i="5"/>
  <c r="G37" i="5"/>
  <c r="G55" i="5" s="1"/>
  <c r="J130" i="12"/>
  <c r="L4" i="12"/>
  <c r="BL14" i="10" s="1"/>
  <c r="N3" i="4"/>
  <c r="J93" i="12"/>
  <c r="F37" i="12"/>
  <c r="F55" i="12" s="1"/>
  <c r="L130" i="12"/>
  <c r="G73" i="12"/>
  <c r="T3" i="4"/>
  <c r="P37" i="12"/>
  <c r="P55" i="12" s="1"/>
  <c r="P87" i="12" s="1"/>
  <c r="F93" i="12"/>
  <c r="G57" i="12"/>
  <c r="G69" i="12" s="1"/>
  <c r="G88" i="12" s="1"/>
  <c r="L84" i="12"/>
  <c r="S3" i="4"/>
  <c r="F4" i="12"/>
  <c r="BF14" i="10" s="1"/>
  <c r="G106" i="12"/>
  <c r="K130" i="12"/>
  <c r="Y183" i="4"/>
  <c r="E73" i="5"/>
  <c r="I73" i="5"/>
  <c r="X3" i="4"/>
  <c r="G4" i="12"/>
  <c r="BG14" i="10" s="1"/>
  <c r="N57" i="5"/>
  <c r="O37" i="12"/>
  <c r="O55" i="12" s="1"/>
  <c r="O87" i="12" s="1"/>
  <c r="E37" i="5"/>
  <c r="E55" i="5" s="1"/>
  <c r="X79" i="4"/>
  <c r="O57" i="12"/>
  <c r="O69" i="12" s="1"/>
  <c r="O88" i="12" s="1"/>
  <c r="K73" i="5"/>
  <c r="J37" i="5"/>
  <c r="J55" i="5" s="1"/>
  <c r="O73" i="12"/>
  <c r="U79" i="4"/>
  <c r="W183" i="4"/>
  <c r="U3" i="4"/>
  <c r="S183" i="4"/>
  <c r="Y79" i="4"/>
  <c r="M37" i="5"/>
  <c r="M55" i="5" s="1"/>
  <c r="M73" i="12"/>
  <c r="I57" i="5"/>
  <c r="M73" i="5"/>
  <c r="P130" i="12"/>
  <c r="Q57" i="12"/>
  <c r="Q69" i="12" s="1"/>
  <c r="Q88" i="12" s="1"/>
  <c r="G93" i="12"/>
  <c r="K106" i="12"/>
  <c r="A1" i="12"/>
  <c r="O84" i="12"/>
  <c r="M4" i="12"/>
  <c r="BM14" i="10" s="1"/>
  <c r="J57" i="5"/>
  <c r="N73" i="5"/>
  <c r="Q101" i="12"/>
  <c r="Q113" i="12" s="1"/>
  <c r="O101" i="12"/>
  <c r="O113" i="12" s="1"/>
  <c r="G101" i="12"/>
  <c r="G113" i="12" s="1"/>
  <c r="M57" i="12"/>
  <c r="M69" i="12" s="1"/>
  <c r="M88" i="12" s="1"/>
  <c r="L101" i="12"/>
  <c r="L113" i="12" s="1"/>
  <c r="K101" i="12"/>
  <c r="K113" i="12" s="1"/>
  <c r="O93" i="12"/>
  <c r="T79" i="4"/>
  <c r="P4" i="12"/>
  <c r="BP14" i="10" s="1"/>
  <c r="Q4" i="12"/>
  <c r="BQ14" i="10" s="1"/>
  <c r="O130" i="12"/>
  <c r="E57" i="5"/>
  <c r="M84" i="12"/>
  <c r="T183" i="4"/>
  <c r="S79" i="4"/>
  <c r="P93" i="12"/>
  <c r="Q73" i="12"/>
  <c r="O3" i="4"/>
  <c r="M37" i="12"/>
  <c r="M55" i="12" s="1"/>
  <c r="M87" i="12" s="1"/>
  <c r="I37" i="5"/>
  <c r="I55" i="5" s="1"/>
  <c r="P84" i="12"/>
  <c r="A1" i="5"/>
  <c r="Q37" i="12"/>
  <c r="Q55" i="12" s="1"/>
  <c r="Q87" i="12" s="1"/>
  <c r="W3" i="4"/>
  <c r="O183" i="4"/>
  <c r="U183" i="4"/>
  <c r="L37" i="12"/>
  <c r="L55" i="12" s="1"/>
  <c r="K37" i="12"/>
  <c r="K55" i="12" s="1"/>
  <c r="K87" i="12" s="1"/>
  <c r="K37" i="5"/>
  <c r="K55" i="5" s="1"/>
  <c r="K93" i="12"/>
  <c r="G87" i="7"/>
  <c r="G89" i="7" s="1"/>
  <c r="G71" i="7"/>
  <c r="G75" i="7" s="1"/>
  <c r="G79" i="7" s="1"/>
  <c r="N87" i="12"/>
  <c r="N89" i="12" s="1"/>
  <c r="N71" i="12"/>
  <c r="N75" i="12" s="1"/>
  <c r="N79" i="12" s="1"/>
  <c r="D71" i="1"/>
  <c r="P55" i="1"/>
  <c r="L31" i="5"/>
  <c r="L32" i="5"/>
  <c r="L71" i="5" s="1"/>
  <c r="M87" i="7"/>
  <c r="M89" i="7" s="1"/>
  <c r="M71" i="7"/>
  <c r="M75" i="7" s="1"/>
  <c r="M79" i="7" s="1"/>
  <c r="H32" i="5"/>
  <c r="H31" i="5"/>
  <c r="K71" i="7"/>
  <c r="K75" i="7" s="1"/>
  <c r="K79" i="7" s="1"/>
  <c r="K87" i="7"/>
  <c r="K89" i="7" s="1"/>
  <c r="L71" i="7"/>
  <c r="L75" i="7" s="1"/>
  <c r="L79" i="7" s="1"/>
  <c r="L87" i="7"/>
  <c r="L89" i="7" s="1"/>
  <c r="D31" i="5"/>
  <c r="P22" i="5"/>
  <c r="D32" i="5"/>
  <c r="H87" i="7"/>
  <c r="H89" i="7" s="1"/>
  <c r="H71" i="7"/>
  <c r="H75" i="7" s="1"/>
  <c r="H79" i="7" s="1"/>
  <c r="P71" i="7"/>
  <c r="P75" i="7" s="1"/>
  <c r="P79" i="7" s="1"/>
  <c r="P87" i="7"/>
  <c r="P89" i="7" s="1"/>
  <c r="O71" i="7"/>
  <c r="O75" i="7" s="1"/>
  <c r="O79" i="7" s="1"/>
  <c r="O87" i="7"/>
  <c r="O89" i="7" s="1"/>
  <c r="N31" i="5"/>
  <c r="N32" i="5"/>
  <c r="F71" i="7"/>
  <c r="R55" i="7"/>
  <c r="F87" i="7"/>
  <c r="O31" i="5"/>
  <c r="O32" i="5"/>
  <c r="E31" i="5"/>
  <c r="E32" i="5"/>
  <c r="I71" i="7"/>
  <c r="I75" i="7" s="1"/>
  <c r="I79" i="7" s="1"/>
  <c r="I87" i="7"/>
  <c r="I89" i="7" s="1"/>
  <c r="F31" i="5"/>
  <c r="F32" i="5"/>
  <c r="M31" i="5"/>
  <c r="M32" i="5"/>
  <c r="K31" i="5"/>
  <c r="K32" i="5"/>
  <c r="N71" i="7"/>
  <c r="N75" i="7" s="1"/>
  <c r="N79" i="7" s="1"/>
  <c r="N87" i="7"/>
  <c r="N89" i="7" s="1"/>
  <c r="Q71" i="7"/>
  <c r="Q75" i="7" s="1"/>
  <c r="Q79" i="7" s="1"/>
  <c r="Q87" i="7"/>
  <c r="Q89" i="7" s="1"/>
  <c r="J31" i="5"/>
  <c r="J32" i="5"/>
  <c r="J71" i="7"/>
  <c r="J75" i="7" s="1"/>
  <c r="J79" i="7" s="1"/>
  <c r="J87" i="7"/>
  <c r="J89" i="7" s="1"/>
  <c r="F88" i="7"/>
  <c r="R88" i="7" s="1"/>
  <c r="D72" i="9" s="1"/>
  <c r="R69" i="7"/>
  <c r="G32" i="5"/>
  <c r="G31" i="5"/>
  <c r="I32" i="5"/>
  <c r="I31" i="5"/>
  <c r="R121" i="20" l="1"/>
  <c r="R121" i="12"/>
  <c r="H122" i="12"/>
  <c r="I122" i="12" s="1"/>
  <c r="J122" i="12" s="1"/>
  <c r="K122" i="12" s="1"/>
  <c r="L122" i="12" s="1"/>
  <c r="M122" i="12" s="1"/>
  <c r="N122" i="12" s="1"/>
  <c r="O122" i="12" s="1"/>
  <c r="P122" i="12" s="1"/>
  <c r="Q122" i="12" s="1"/>
  <c r="E122" i="20" s="1"/>
  <c r="F122" i="20" s="1"/>
  <c r="G122" i="20" s="1"/>
  <c r="H122" i="20" s="1"/>
  <c r="I122" i="20" s="1"/>
  <c r="J122" i="20" s="1"/>
  <c r="K122" i="20" s="1"/>
  <c r="L122" i="20" s="1"/>
  <c r="M122" i="20" s="1"/>
  <c r="N122" i="20" s="1"/>
  <c r="O122" i="20" s="1"/>
  <c r="P122" i="20" s="1"/>
  <c r="Q122" i="20" s="1"/>
  <c r="R55" i="20"/>
  <c r="N71" i="5"/>
  <c r="CQ23" i="10"/>
  <c r="C26" i="16" s="1"/>
  <c r="G102" i="20" s="1"/>
  <c r="P89" i="12"/>
  <c r="P23" i="10"/>
  <c r="H16" i="16" s="1"/>
  <c r="L102" i="7" s="1"/>
  <c r="BG19" i="10"/>
  <c r="BG18" i="10"/>
  <c r="BG22" i="10"/>
  <c r="BG21" i="10"/>
  <c r="BG16" i="10"/>
  <c r="BG17" i="10"/>
  <c r="BG20" i="10"/>
  <c r="BP16" i="10"/>
  <c r="BP22" i="10"/>
  <c r="BP18" i="10"/>
  <c r="BP20" i="10"/>
  <c r="BP17" i="10"/>
  <c r="BP21" i="10"/>
  <c r="BP19" i="10"/>
  <c r="R23" i="10"/>
  <c r="J16" i="16" s="1"/>
  <c r="N102" i="7" s="1"/>
  <c r="K23" i="10"/>
  <c r="C16" i="16" s="1"/>
  <c r="G102" i="7" s="1"/>
  <c r="AK78" i="10"/>
  <c r="U78" i="10"/>
  <c r="U87" i="10" s="1"/>
  <c r="AT78" i="10"/>
  <c r="P78" i="10"/>
  <c r="P87" i="10" s="1"/>
  <c r="AA78" i="10"/>
  <c r="AA87" i="10" s="1"/>
  <c r="AD78" i="10"/>
  <c r="AD87" i="10" s="1"/>
  <c r="AP78" i="10"/>
  <c r="AN78" i="10"/>
  <c r="AU78" i="10"/>
  <c r="AU87" i="10" s="1"/>
  <c r="K78" i="10"/>
  <c r="K87" i="10" s="1"/>
  <c r="AS78" i="10"/>
  <c r="AL78" i="10"/>
  <c r="AC78" i="10"/>
  <c r="AC87" i="10" s="1"/>
  <c r="AR78" i="10"/>
  <c r="Z78" i="10"/>
  <c r="Z87" i="10" s="1"/>
  <c r="J78" i="10"/>
  <c r="J87" i="10" s="1"/>
  <c r="O78" i="10"/>
  <c r="O87" i="10" s="1"/>
  <c r="AG78" i="10"/>
  <c r="AG87" i="10" s="1"/>
  <c r="N78" i="10"/>
  <c r="N87" i="10" s="1"/>
  <c r="T78" i="10"/>
  <c r="T87" i="10" s="1"/>
  <c r="M78" i="10"/>
  <c r="M87" i="10" s="1"/>
  <c r="AH78" i="10"/>
  <c r="S78" i="10"/>
  <c r="S87" i="10" s="1"/>
  <c r="AO78" i="10"/>
  <c r="AJ78" i="10"/>
  <c r="AB78" i="10"/>
  <c r="AB87" i="10" s="1"/>
  <c r="AM78" i="10"/>
  <c r="X78" i="10"/>
  <c r="X87" i="10" s="1"/>
  <c r="W78" i="10"/>
  <c r="W87" i="10" s="1"/>
  <c r="Q78" i="10"/>
  <c r="Q87" i="10" s="1"/>
  <c r="R78" i="10"/>
  <c r="R87" i="10" s="1"/>
  <c r="AE78" i="10"/>
  <c r="AE87" i="10" s="1"/>
  <c r="AF78" i="10"/>
  <c r="AF87" i="10" s="1"/>
  <c r="L78" i="10"/>
  <c r="L87" i="10" s="1"/>
  <c r="Y78" i="10"/>
  <c r="Y87" i="10" s="1"/>
  <c r="AQ78" i="10"/>
  <c r="CY23" i="10"/>
  <c r="K26" i="16" s="1"/>
  <c r="O102" i="20" s="1"/>
  <c r="BH16" i="10"/>
  <c r="BH17" i="10"/>
  <c r="BH18" i="10"/>
  <c r="BH19" i="10"/>
  <c r="BH21" i="10"/>
  <c r="BH22" i="10"/>
  <c r="BH20" i="10"/>
  <c r="CX23" i="10"/>
  <c r="J26" i="16" s="1"/>
  <c r="N102" i="20" s="1"/>
  <c r="DA23" i="10"/>
  <c r="M26" i="16" s="1"/>
  <c r="Q102" i="20" s="1"/>
  <c r="BQ20" i="10"/>
  <c r="BQ21" i="10"/>
  <c r="BQ18" i="10"/>
  <c r="BQ19" i="10"/>
  <c r="BQ22" i="10"/>
  <c r="BQ17" i="10"/>
  <c r="BQ16" i="10"/>
  <c r="O77" i="10"/>
  <c r="O86" i="10" s="1"/>
  <c r="AK77" i="10"/>
  <c r="S77" i="10"/>
  <c r="S86" i="10" s="1"/>
  <c r="AT77" i="10"/>
  <c r="R77" i="10"/>
  <c r="R86" i="10" s="1"/>
  <c r="AA77" i="10"/>
  <c r="AA86" i="10" s="1"/>
  <c r="AL77" i="10"/>
  <c r="AP77" i="10"/>
  <c r="Y77" i="10"/>
  <c r="Y86" i="10" s="1"/>
  <c r="AU77" i="10"/>
  <c r="AU86" i="10" s="1"/>
  <c r="AN77" i="10"/>
  <c r="U77" i="10"/>
  <c r="U86" i="10" s="1"/>
  <c r="AC77" i="10"/>
  <c r="AC86" i="10" s="1"/>
  <c r="Z77" i="10"/>
  <c r="Z86" i="10" s="1"/>
  <c r="Q77" i="10"/>
  <c r="Q86" i="10" s="1"/>
  <c r="AE77" i="10"/>
  <c r="AE86" i="10" s="1"/>
  <c r="AJ77" i="10"/>
  <c r="X77" i="10"/>
  <c r="X86" i="10" s="1"/>
  <c r="M77" i="10"/>
  <c r="M86" i="10" s="1"/>
  <c r="AO77" i="10"/>
  <c r="W77" i="10"/>
  <c r="W86" i="10" s="1"/>
  <c r="AB77" i="10"/>
  <c r="AB86" i="10" s="1"/>
  <c r="AF77" i="10"/>
  <c r="AF86" i="10" s="1"/>
  <c r="AS77" i="10"/>
  <c r="P77" i="10"/>
  <c r="P86" i="10" s="1"/>
  <c r="AM77" i="10"/>
  <c r="L77" i="10"/>
  <c r="L86" i="10" s="1"/>
  <c r="K77" i="10"/>
  <c r="K86" i="10" s="1"/>
  <c r="AQ77" i="10"/>
  <c r="J77" i="10"/>
  <c r="J86" i="10" s="1"/>
  <c r="AR77" i="10"/>
  <c r="T77" i="10"/>
  <c r="T86" i="10" s="1"/>
  <c r="AG77" i="10"/>
  <c r="AG86" i="10" s="1"/>
  <c r="N77" i="10"/>
  <c r="N86" i="10" s="1"/>
  <c r="AD77" i="10"/>
  <c r="AD86" i="10" s="1"/>
  <c r="AH77" i="10"/>
  <c r="F71" i="20"/>
  <c r="F75" i="20" s="1"/>
  <c r="O23" i="10"/>
  <c r="G16" i="16" s="1"/>
  <c r="K102" i="7" s="1"/>
  <c r="M23" i="10"/>
  <c r="E16" i="16" s="1"/>
  <c r="I102" i="7" s="1"/>
  <c r="BM20" i="10"/>
  <c r="BM18" i="10"/>
  <c r="BM22" i="10"/>
  <c r="BM17" i="10"/>
  <c r="BM16" i="10"/>
  <c r="BM21" i="10"/>
  <c r="BM19" i="10"/>
  <c r="CR23" i="10"/>
  <c r="D26" i="16" s="1"/>
  <c r="H102" i="20" s="1"/>
  <c r="CS23" i="10"/>
  <c r="E26" i="16" s="1"/>
  <c r="I102" i="20" s="1"/>
  <c r="CT23" i="10"/>
  <c r="F26" i="16" s="1"/>
  <c r="J102" i="20" s="1"/>
  <c r="CV23" i="10"/>
  <c r="H26" i="16" s="1"/>
  <c r="L102" i="20" s="1"/>
  <c r="CZ23" i="10"/>
  <c r="L26" i="16" s="1"/>
  <c r="P102" i="20" s="1"/>
  <c r="BK20" i="10"/>
  <c r="BK21" i="10"/>
  <c r="BK19" i="10"/>
  <c r="BK22" i="10"/>
  <c r="BK17" i="10"/>
  <c r="BK18" i="10"/>
  <c r="BK16" i="10"/>
  <c r="R69" i="20"/>
  <c r="AL18" i="17"/>
  <c r="AL22" i="17"/>
  <c r="AL25" i="17"/>
  <c r="AM25" i="17" s="1"/>
  <c r="AL19" i="17"/>
  <c r="AL23" i="17"/>
  <c r="AL16" i="17"/>
  <c r="AL21" i="17"/>
  <c r="AL20" i="17"/>
  <c r="AL17" i="17"/>
  <c r="B27" i="17"/>
  <c r="AL24" i="17"/>
  <c r="S23" i="10"/>
  <c r="K16" i="16" s="1"/>
  <c r="O102" i="7" s="1"/>
  <c r="CW23" i="10"/>
  <c r="I26" i="16" s="1"/>
  <c r="M102" i="20" s="1"/>
  <c r="BO22" i="10"/>
  <c r="BO17" i="10"/>
  <c r="BO16" i="10"/>
  <c r="BO18" i="10"/>
  <c r="BO20" i="10"/>
  <c r="BO19" i="10"/>
  <c r="BO21" i="10"/>
  <c r="J23" i="10"/>
  <c r="B16" i="16" s="1"/>
  <c r="K76" i="10"/>
  <c r="K85" i="10" s="1"/>
  <c r="K115" i="10" s="1"/>
  <c r="K122" i="10" s="1"/>
  <c r="K128" i="10" s="1"/>
  <c r="C14" i="16" s="1"/>
  <c r="G104" i="7" s="1"/>
  <c r="E78" i="1" s="1"/>
  <c r="J76" i="10"/>
  <c r="J85" i="10" s="1"/>
  <c r="J115" i="10" s="1"/>
  <c r="J122" i="10" s="1"/>
  <c r="J128" i="10" s="1"/>
  <c r="B14" i="16" s="1"/>
  <c r="F104" i="7" s="1"/>
  <c r="D78" i="1" s="1"/>
  <c r="AN76" i="10"/>
  <c r="Z76" i="10"/>
  <c r="Z85" i="10" s="1"/>
  <c r="Z115" i="10" s="1"/>
  <c r="AA76" i="10"/>
  <c r="AA85" i="10" s="1"/>
  <c r="AA115" i="10" s="1"/>
  <c r="AF76" i="10"/>
  <c r="AK76" i="10"/>
  <c r="AQ76" i="10"/>
  <c r="O76" i="10"/>
  <c r="O85" i="10" s="1"/>
  <c r="AG76" i="10"/>
  <c r="AG85" i="10" s="1"/>
  <c r="AG115" i="10" s="1"/>
  <c r="X76" i="10"/>
  <c r="S76" i="10"/>
  <c r="S85" i="10" s="1"/>
  <c r="AC76" i="10"/>
  <c r="AC85" i="10" s="1"/>
  <c r="AC115" i="10" s="1"/>
  <c r="AM76" i="10"/>
  <c r="AH76" i="10"/>
  <c r="W76" i="10"/>
  <c r="W85" i="10" s="1"/>
  <c r="W115" i="10" s="1"/>
  <c r="AO76" i="10"/>
  <c r="AL76" i="10"/>
  <c r="AJ76" i="10"/>
  <c r="AE76" i="10"/>
  <c r="AE85" i="10" s="1"/>
  <c r="AE115" i="10" s="1"/>
  <c r="Y76" i="10"/>
  <c r="Y85" i="10" s="1"/>
  <c r="Y115" i="10" s="1"/>
  <c r="AB76" i="10"/>
  <c r="AB85" i="10" s="1"/>
  <c r="AB115" i="10" s="1"/>
  <c r="R76" i="10"/>
  <c r="R85" i="10" s="1"/>
  <c r="AP76" i="10"/>
  <c r="AD76" i="10"/>
  <c r="AR76" i="10"/>
  <c r="M76" i="10"/>
  <c r="M85" i="10" s="1"/>
  <c r="M115" i="10" s="1"/>
  <c r="M122" i="10" s="1"/>
  <c r="M128" i="10" s="1"/>
  <c r="E14" i="16" s="1"/>
  <c r="I104" i="7" s="1"/>
  <c r="G78" i="1" s="1"/>
  <c r="L76" i="10"/>
  <c r="L85" i="10" s="1"/>
  <c r="L115" i="10" s="1"/>
  <c r="L122" i="10" s="1"/>
  <c r="L128" i="10" s="1"/>
  <c r="D14" i="16" s="1"/>
  <c r="H104" i="7" s="1"/>
  <c r="F78" i="1" s="1"/>
  <c r="AT76" i="10"/>
  <c r="P76" i="10"/>
  <c r="P85" i="10" s="1"/>
  <c r="U76" i="10"/>
  <c r="U85" i="10" s="1"/>
  <c r="U115" i="10" s="1"/>
  <c r="U122" i="10" s="1"/>
  <c r="U128" i="10" s="1"/>
  <c r="M14" i="16" s="1"/>
  <c r="Q104" i="7" s="1"/>
  <c r="O78" i="1" s="1"/>
  <c r="AU76" i="10"/>
  <c r="AU85" i="10" s="1"/>
  <c r="T76" i="10"/>
  <c r="T85" i="10" s="1"/>
  <c r="AS76" i="10"/>
  <c r="N76" i="10"/>
  <c r="N85" i="10" s="1"/>
  <c r="N115" i="10" s="1"/>
  <c r="N122" i="10" s="1"/>
  <c r="N128" i="10" s="1"/>
  <c r="F14" i="16" s="1"/>
  <c r="J104" i="7" s="1"/>
  <c r="H78" i="1" s="1"/>
  <c r="Q76" i="10"/>
  <c r="Q85" i="10" s="1"/>
  <c r="Q115" i="10" s="1"/>
  <c r="Q122" i="10" s="1"/>
  <c r="Q128" i="10" s="1"/>
  <c r="I14" i="16" s="1"/>
  <c r="M104" i="7" s="1"/>
  <c r="K78" i="1" s="1"/>
  <c r="BF20" i="10"/>
  <c r="BF18" i="10"/>
  <c r="BF19" i="10"/>
  <c r="BF16" i="10"/>
  <c r="BF22" i="10"/>
  <c r="BF17" i="10"/>
  <c r="BF21" i="10"/>
  <c r="BL21" i="10"/>
  <c r="BL16" i="10"/>
  <c r="BL18" i="10"/>
  <c r="BL20" i="10"/>
  <c r="BL17" i="10"/>
  <c r="BL19" i="10"/>
  <c r="BL22" i="10"/>
  <c r="BN23" i="10"/>
  <c r="J21" i="16" s="1"/>
  <c r="N102" i="12" s="1"/>
  <c r="AA80" i="10"/>
  <c r="AA89" i="10" s="1"/>
  <c r="L80" i="10"/>
  <c r="L89" i="10" s="1"/>
  <c r="Y80" i="10"/>
  <c r="Y89" i="10" s="1"/>
  <c r="AO80" i="10"/>
  <c r="AL80" i="10"/>
  <c r="W80" i="10"/>
  <c r="W89" i="10" s="1"/>
  <c r="Z80" i="10"/>
  <c r="Z89" i="10" s="1"/>
  <c r="T80" i="10"/>
  <c r="T89" i="10" s="1"/>
  <c r="P80" i="10"/>
  <c r="P89" i="10" s="1"/>
  <c r="M80" i="10"/>
  <c r="M89" i="10" s="1"/>
  <c r="O80" i="10"/>
  <c r="O89" i="10" s="1"/>
  <c r="R80" i="10"/>
  <c r="R89" i="10" s="1"/>
  <c r="AH80" i="10"/>
  <c r="AP80" i="10"/>
  <c r="AJ80" i="10"/>
  <c r="AG80" i="10"/>
  <c r="AG89" i="10" s="1"/>
  <c r="J80" i="10"/>
  <c r="J89" i="10" s="1"/>
  <c r="AR80" i="10"/>
  <c r="Q80" i="10"/>
  <c r="Q89" i="10" s="1"/>
  <c r="AQ80" i="10"/>
  <c r="AK80" i="10"/>
  <c r="AE80" i="10"/>
  <c r="AE89" i="10" s="1"/>
  <c r="S80" i="10"/>
  <c r="S89" i="10" s="1"/>
  <c r="U80" i="10"/>
  <c r="U89" i="10" s="1"/>
  <c r="N80" i="10"/>
  <c r="N89" i="10" s="1"/>
  <c r="AC80" i="10"/>
  <c r="AC89" i="10" s="1"/>
  <c r="K80" i="10"/>
  <c r="K89" i="10" s="1"/>
  <c r="AS80" i="10"/>
  <c r="AM80" i="10"/>
  <c r="AF80" i="10"/>
  <c r="AF89" i="10" s="1"/>
  <c r="X80" i="10"/>
  <c r="X89" i="10" s="1"/>
  <c r="AN80" i="10"/>
  <c r="AU80" i="10"/>
  <c r="AU89" i="10" s="1"/>
  <c r="AB80" i="10"/>
  <c r="AB89" i="10" s="1"/>
  <c r="AD80" i="10"/>
  <c r="AD89" i="10" s="1"/>
  <c r="AT80" i="10"/>
  <c r="L23" i="10"/>
  <c r="D16" i="16" s="1"/>
  <c r="H102" i="7" s="1"/>
  <c r="T23" i="10"/>
  <c r="L16" i="16" s="1"/>
  <c r="P102" i="7" s="1"/>
  <c r="U23" i="10"/>
  <c r="M16" i="16" s="1"/>
  <c r="Q102" i="7" s="1"/>
  <c r="Q23" i="10"/>
  <c r="I16" i="16" s="1"/>
  <c r="M102" i="7" s="1"/>
  <c r="N81" i="10"/>
  <c r="N90" i="10" s="1"/>
  <c r="J81" i="10"/>
  <c r="J90" i="10" s="1"/>
  <c r="AJ81" i="10"/>
  <c r="AQ81" i="10"/>
  <c r="Y81" i="10"/>
  <c r="Y90" i="10" s="1"/>
  <c r="AF81" i="10"/>
  <c r="AF90" i="10" s="1"/>
  <c r="AA81" i="10"/>
  <c r="AA90" i="10" s="1"/>
  <c r="X81" i="10"/>
  <c r="X90" i="10" s="1"/>
  <c r="AC81" i="10"/>
  <c r="AC90" i="10" s="1"/>
  <c r="M81" i="10"/>
  <c r="M90" i="10" s="1"/>
  <c r="Z81" i="10"/>
  <c r="Z90" i="10" s="1"/>
  <c r="AG81" i="10"/>
  <c r="AG90" i="10" s="1"/>
  <c r="AK81" i="10"/>
  <c r="L81" i="10"/>
  <c r="L90" i="10" s="1"/>
  <c r="AL81" i="10"/>
  <c r="AO81" i="10"/>
  <c r="P81" i="10"/>
  <c r="P90" i="10" s="1"/>
  <c r="AT81" i="10"/>
  <c r="AH81" i="10"/>
  <c r="W81" i="10"/>
  <c r="W90" i="10" s="1"/>
  <c r="R81" i="10"/>
  <c r="R90" i="10" s="1"/>
  <c r="U81" i="10"/>
  <c r="U90" i="10" s="1"/>
  <c r="AM81" i="10"/>
  <c r="O81" i="10"/>
  <c r="O90" i="10" s="1"/>
  <c r="AP81" i="10"/>
  <c r="T81" i="10"/>
  <c r="T90" i="10" s="1"/>
  <c r="AS81" i="10"/>
  <c r="S81" i="10"/>
  <c r="S90" i="10" s="1"/>
  <c r="AU81" i="10"/>
  <c r="AU90" i="10" s="1"/>
  <c r="Q81" i="10"/>
  <c r="Q90" i="10" s="1"/>
  <c r="AR81" i="10"/>
  <c r="AE81" i="10"/>
  <c r="AE90" i="10" s="1"/>
  <c r="AD81" i="10"/>
  <c r="AD90" i="10" s="1"/>
  <c r="AN81" i="10"/>
  <c r="AB81" i="10"/>
  <c r="AB90" i="10" s="1"/>
  <c r="K81" i="10"/>
  <c r="K90" i="10" s="1"/>
  <c r="N23" i="10"/>
  <c r="F16" i="16" s="1"/>
  <c r="J102" i="7" s="1"/>
  <c r="O71" i="5"/>
  <c r="BI16" i="10"/>
  <c r="BI17" i="10"/>
  <c r="BI22" i="10"/>
  <c r="BI21" i="10"/>
  <c r="BI20" i="10"/>
  <c r="BI19" i="10"/>
  <c r="BI18" i="10"/>
  <c r="CP19" i="10"/>
  <c r="CP18" i="10"/>
  <c r="CP22" i="10"/>
  <c r="CP21" i="10"/>
  <c r="CP17" i="10"/>
  <c r="CP20" i="10"/>
  <c r="CP16" i="10"/>
  <c r="X82" i="10"/>
  <c r="X91" i="10" s="1"/>
  <c r="Z82" i="10"/>
  <c r="Z91" i="10" s="1"/>
  <c r="AB82" i="10"/>
  <c r="AB91" i="10" s="1"/>
  <c r="J82" i="10"/>
  <c r="J91" i="10" s="1"/>
  <c r="K82" i="10"/>
  <c r="K91" i="10" s="1"/>
  <c r="W82" i="10"/>
  <c r="W91" i="10" s="1"/>
  <c r="AN82" i="10"/>
  <c r="AC82" i="10"/>
  <c r="AC91" i="10" s="1"/>
  <c r="N82" i="10"/>
  <c r="N91" i="10" s="1"/>
  <c r="O82" i="10"/>
  <c r="O91" i="10" s="1"/>
  <c r="S82" i="10"/>
  <c r="S91" i="10" s="1"/>
  <c r="AD82" i="10"/>
  <c r="AD91" i="10" s="1"/>
  <c r="AL82" i="10"/>
  <c r="Y82" i="10"/>
  <c r="Y91" i="10" s="1"/>
  <c r="AK82" i="10"/>
  <c r="Q82" i="10"/>
  <c r="Q91" i="10" s="1"/>
  <c r="AG82" i="10"/>
  <c r="AG91" i="10" s="1"/>
  <c r="AM82" i="10"/>
  <c r="AF82" i="10"/>
  <c r="AF91" i="10" s="1"/>
  <c r="AH82" i="10"/>
  <c r="R82" i="10"/>
  <c r="R91" i="10" s="1"/>
  <c r="AE82" i="10"/>
  <c r="AE91" i="10" s="1"/>
  <c r="U82" i="10"/>
  <c r="U91" i="10" s="1"/>
  <c r="M82" i="10"/>
  <c r="M91" i="10" s="1"/>
  <c r="L82" i="10"/>
  <c r="L91" i="10" s="1"/>
  <c r="AA82" i="10"/>
  <c r="AA91" i="10" s="1"/>
  <c r="AO82" i="10"/>
  <c r="AP82" i="10"/>
  <c r="AT82" i="10"/>
  <c r="T82" i="10"/>
  <c r="T91" i="10" s="1"/>
  <c r="P82" i="10"/>
  <c r="P91" i="10" s="1"/>
  <c r="AU82" i="10"/>
  <c r="AU91" i="10" s="1"/>
  <c r="AQ82" i="10"/>
  <c r="AS82" i="10"/>
  <c r="AR82" i="10"/>
  <c r="AJ82" i="10"/>
  <c r="CU23" i="10"/>
  <c r="G26" i="16" s="1"/>
  <c r="K102" i="20" s="1"/>
  <c r="BJ18" i="10"/>
  <c r="BJ20" i="10"/>
  <c r="BJ22" i="10"/>
  <c r="BJ16" i="10"/>
  <c r="BJ19" i="10"/>
  <c r="BJ21" i="10"/>
  <c r="BJ17" i="10"/>
  <c r="R79" i="10"/>
  <c r="R88" i="10" s="1"/>
  <c r="AB79" i="10"/>
  <c r="AB88" i="10" s="1"/>
  <c r="Z79" i="10"/>
  <c r="Z88" i="10" s="1"/>
  <c r="AO79" i="10"/>
  <c r="Y79" i="10"/>
  <c r="Y88" i="10" s="1"/>
  <c r="AP79" i="10"/>
  <c r="U79" i="10"/>
  <c r="U88" i="10" s="1"/>
  <c r="M79" i="10"/>
  <c r="M88" i="10" s="1"/>
  <c r="N79" i="10"/>
  <c r="N88" i="10" s="1"/>
  <c r="AM79" i="10"/>
  <c r="AE79" i="10"/>
  <c r="AE88" i="10" s="1"/>
  <c r="AA79" i="10"/>
  <c r="AA88" i="10" s="1"/>
  <c r="AC79" i="10"/>
  <c r="AC88" i="10" s="1"/>
  <c r="AL79" i="10"/>
  <c r="AN79" i="10"/>
  <c r="K79" i="10"/>
  <c r="K88" i="10" s="1"/>
  <c r="P79" i="10"/>
  <c r="P88" i="10" s="1"/>
  <c r="AS79" i="10"/>
  <c r="AJ79" i="10"/>
  <c r="L79" i="10"/>
  <c r="L88" i="10" s="1"/>
  <c r="AG79" i="10"/>
  <c r="AG88" i="10" s="1"/>
  <c r="W79" i="10"/>
  <c r="W88" i="10" s="1"/>
  <c r="AR79" i="10"/>
  <c r="Q79" i="10"/>
  <c r="Q88" i="10" s="1"/>
  <c r="S79" i="10"/>
  <c r="S88" i="10" s="1"/>
  <c r="AH79" i="10"/>
  <c r="O79" i="10"/>
  <c r="O88" i="10" s="1"/>
  <c r="X79" i="10"/>
  <c r="X88" i="10" s="1"/>
  <c r="AD79" i="10"/>
  <c r="AD88" i="10" s="1"/>
  <c r="J79" i="10"/>
  <c r="J88" i="10" s="1"/>
  <c r="AU79" i="10"/>
  <c r="AU88" i="10" s="1"/>
  <c r="AF79" i="10"/>
  <c r="AF88" i="10" s="1"/>
  <c r="T79" i="10"/>
  <c r="T88" i="10" s="1"/>
  <c r="AT79" i="10"/>
  <c r="AK79" i="10"/>
  <c r="AQ79" i="10"/>
  <c r="G89" i="12"/>
  <c r="J89" i="12"/>
  <c r="F89" i="20"/>
  <c r="R87" i="20"/>
  <c r="I31" i="22"/>
  <c r="I32" i="22"/>
  <c r="I71" i="22" s="1"/>
  <c r="H31" i="22"/>
  <c r="H32" i="22"/>
  <c r="H71" i="22" s="1"/>
  <c r="K31" i="22"/>
  <c r="K32" i="22"/>
  <c r="K71" i="22" s="1"/>
  <c r="J31" i="22"/>
  <c r="J32" i="22"/>
  <c r="J71" i="22" s="1"/>
  <c r="K89" i="12"/>
  <c r="G31" i="22"/>
  <c r="G32" i="22"/>
  <c r="G71" i="22" s="1"/>
  <c r="H71" i="12"/>
  <c r="H75" i="12" s="1"/>
  <c r="H79" i="12" s="1"/>
  <c r="E31" i="22"/>
  <c r="E32" i="22"/>
  <c r="E71" i="22" s="1"/>
  <c r="N31" i="22"/>
  <c r="N32" i="22"/>
  <c r="N71" i="22" s="1"/>
  <c r="M31" i="22"/>
  <c r="M32" i="22"/>
  <c r="M71" i="22" s="1"/>
  <c r="P22" i="22"/>
  <c r="D22" i="21" s="1"/>
  <c r="D31" i="22"/>
  <c r="D32" i="22"/>
  <c r="F31" i="22"/>
  <c r="F32" i="22"/>
  <c r="F71" i="22" s="1"/>
  <c r="O31" i="22"/>
  <c r="O32" i="22"/>
  <c r="O71" i="22" s="1"/>
  <c r="G71" i="5"/>
  <c r="F71" i="5"/>
  <c r="J71" i="12"/>
  <c r="J75" i="12" s="1"/>
  <c r="J79" i="12" s="1"/>
  <c r="I71" i="12"/>
  <c r="I75" i="12" s="1"/>
  <c r="I79" i="12" s="1"/>
  <c r="R88" i="12"/>
  <c r="F71" i="12"/>
  <c r="F75" i="12" s="1"/>
  <c r="L71" i="12"/>
  <c r="L75" i="12" s="1"/>
  <c r="L79" i="12" s="1"/>
  <c r="M71" i="5"/>
  <c r="Q89" i="12"/>
  <c r="O89" i="12"/>
  <c r="M89" i="12"/>
  <c r="R55" i="12"/>
  <c r="P55" i="5"/>
  <c r="F87" i="12"/>
  <c r="F89" i="12" s="1"/>
  <c r="R69" i="12"/>
  <c r="H71" i="5"/>
  <c r="I71" i="5"/>
  <c r="I89" i="12"/>
  <c r="M71" i="12"/>
  <c r="M75" i="12" s="1"/>
  <c r="M79" i="12" s="1"/>
  <c r="A31" i="5"/>
  <c r="P71" i="12"/>
  <c r="P75" i="12" s="1"/>
  <c r="P79" i="12" s="1"/>
  <c r="G71" i="12"/>
  <c r="G75" i="12" s="1"/>
  <c r="G79" i="12" s="1"/>
  <c r="O71" i="12"/>
  <c r="O75" i="12" s="1"/>
  <c r="O79" i="12" s="1"/>
  <c r="E71" i="5"/>
  <c r="J71" i="5"/>
  <c r="K71" i="12"/>
  <c r="K75" i="12" s="1"/>
  <c r="K79" i="12" s="1"/>
  <c r="Q71" i="12"/>
  <c r="Q75" i="12" s="1"/>
  <c r="Q79" i="12" s="1"/>
  <c r="K71" i="5"/>
  <c r="L87" i="12"/>
  <c r="L89" i="12" s="1"/>
  <c r="C45" i="11"/>
  <c r="C24" i="8"/>
  <c r="C24" i="14"/>
  <c r="P71" i="1"/>
  <c r="C62" i="11" s="1"/>
  <c r="F89" i="7"/>
  <c r="R87" i="7"/>
  <c r="D74" i="9" s="1"/>
  <c r="R71" i="7"/>
  <c r="F75" i="7"/>
  <c r="D71" i="5"/>
  <c r="P32" i="5"/>
  <c r="G23" i="8"/>
  <c r="G23" i="14"/>
  <c r="D22" i="15"/>
  <c r="C22" i="21" s="1"/>
  <c r="H110" i="7" l="1"/>
  <c r="H124" i="7" s="1"/>
  <c r="H136" i="7" s="1"/>
  <c r="G110" i="7"/>
  <c r="G124" i="7" s="1"/>
  <c r="G136" i="7" s="1"/>
  <c r="AB122" i="10"/>
  <c r="BK145" i="10"/>
  <c r="AG122" i="10"/>
  <c r="BP145" i="10"/>
  <c r="Y122" i="10"/>
  <c r="BH145" i="10"/>
  <c r="J110" i="7"/>
  <c r="J124" i="7" s="1"/>
  <c r="J136" i="7" s="1"/>
  <c r="AE122" i="10"/>
  <c r="BN145" i="10"/>
  <c r="M110" i="7"/>
  <c r="M124" i="7" s="1"/>
  <c r="M136" i="7" s="1"/>
  <c r="I110" i="7"/>
  <c r="I124" i="7" s="1"/>
  <c r="I136" i="7" s="1"/>
  <c r="Q110" i="7"/>
  <c r="Q124" i="7" s="1"/>
  <c r="Q136" i="7" s="1"/>
  <c r="BJ145" i="10"/>
  <c r="BJ152" i="10" s="1"/>
  <c r="BJ159" i="10" s="1"/>
  <c r="F19" i="16" s="1"/>
  <c r="J104" i="12" s="1"/>
  <c r="H78" i="5" s="1"/>
  <c r="AA122" i="10"/>
  <c r="BF145" i="10"/>
  <c r="W122" i="10"/>
  <c r="BI145" i="10"/>
  <c r="Z122" i="10"/>
  <c r="AC122" i="10"/>
  <c r="BL145" i="10"/>
  <c r="R99" i="10"/>
  <c r="AE97" i="10"/>
  <c r="U100" i="10"/>
  <c r="O96" i="10"/>
  <c r="AB98" i="10"/>
  <c r="AB97" i="10"/>
  <c r="O99" i="10"/>
  <c r="AC92" i="10"/>
  <c r="K92" i="10"/>
  <c r="K127" i="10" s="1"/>
  <c r="U96" i="10"/>
  <c r="Y101" i="10"/>
  <c r="AT90" i="10"/>
  <c r="BX80" i="10"/>
  <c r="BX89" i="10" s="1"/>
  <c r="BI80" i="10"/>
  <c r="BF80" i="10"/>
  <c r="CB80" i="10"/>
  <c r="CB89" i="10" s="1"/>
  <c r="CA80" i="10"/>
  <c r="CA89" i="10" s="1"/>
  <c r="CD80" i="10"/>
  <c r="CD89" i="10" s="1"/>
  <c r="BZ80" i="10"/>
  <c r="BZ89" i="10" s="1"/>
  <c r="BL80" i="10"/>
  <c r="BJ80" i="10"/>
  <c r="BQ80" i="10"/>
  <c r="BT80" i="10"/>
  <c r="BT89" i="10" s="1"/>
  <c r="BM80" i="10"/>
  <c r="BY80" i="10"/>
  <c r="BY89" i="10" s="1"/>
  <c r="BW80" i="10"/>
  <c r="BW89" i="10" s="1"/>
  <c r="BG80" i="10"/>
  <c r="BU80" i="10"/>
  <c r="BU89" i="10" s="1"/>
  <c r="CE80" i="10"/>
  <c r="CE89" i="10" s="1"/>
  <c r="BK80" i="10"/>
  <c r="BH80" i="10"/>
  <c r="BV80" i="10"/>
  <c r="BV89" i="10" s="1"/>
  <c r="BN80" i="10"/>
  <c r="BP80" i="10"/>
  <c r="CC80" i="10"/>
  <c r="CC89" i="10" s="1"/>
  <c r="BO80" i="10"/>
  <c r="AD85" i="10"/>
  <c r="AD115" i="10" s="1"/>
  <c r="AM87" i="10"/>
  <c r="CS81" i="10"/>
  <c r="CS90" i="10" s="1"/>
  <c r="CX81" i="10"/>
  <c r="CX90" i="10" s="1"/>
  <c r="CP81" i="10"/>
  <c r="CP90" i="10" s="1"/>
  <c r="CY81" i="10"/>
  <c r="CY90" i="10" s="1"/>
  <c r="DA81" i="10"/>
  <c r="DA90" i="10" s="1"/>
  <c r="CW81" i="10"/>
  <c r="CW90" i="10" s="1"/>
  <c r="CV81" i="10"/>
  <c r="CV90" i="10" s="1"/>
  <c r="CU81" i="10"/>
  <c r="CU90" i="10" s="1"/>
  <c r="CZ81" i="10"/>
  <c r="CZ90" i="10" s="1"/>
  <c r="CT81" i="10"/>
  <c r="CT90" i="10" s="1"/>
  <c r="CR81" i="10"/>
  <c r="CR90" i="10" s="1"/>
  <c r="CQ81" i="10"/>
  <c r="CQ90" i="10" s="1"/>
  <c r="AK89" i="10"/>
  <c r="F102" i="7"/>
  <c r="N16" i="16"/>
  <c r="B67" i="9" s="1"/>
  <c r="D67" i="9" s="1"/>
  <c r="AR87" i="10"/>
  <c r="AH91" i="10"/>
  <c r="AI91" i="10" s="1"/>
  <c r="DA82" i="10"/>
  <c r="DA91" i="10" s="1"/>
  <c r="CQ82" i="10"/>
  <c r="CQ91" i="10" s="1"/>
  <c r="CS82" i="10"/>
  <c r="CS91" i="10" s="1"/>
  <c r="CP82" i="10"/>
  <c r="CP91" i="10" s="1"/>
  <c r="CW82" i="10"/>
  <c r="CW91" i="10" s="1"/>
  <c r="CR82" i="10"/>
  <c r="CV82" i="10"/>
  <c r="CU82" i="10"/>
  <c r="CU91" i="10" s="1"/>
  <c r="CZ82" i="10"/>
  <c r="CZ91" i="10" s="1"/>
  <c r="CT82" i="10"/>
  <c r="CT91" i="10" s="1"/>
  <c r="CY82" i="10"/>
  <c r="CY91" i="10" s="1"/>
  <c r="CX82" i="10"/>
  <c r="CX91" i="10" s="1"/>
  <c r="AN89" i="10"/>
  <c r="N92" i="10"/>
  <c r="N127" i="10" s="1"/>
  <c r="R115" i="10"/>
  <c r="R122" i="10" s="1"/>
  <c r="R128" i="10" s="1"/>
  <c r="J14" i="16" s="1"/>
  <c r="N104" i="7" s="1"/>
  <c r="L78" i="1" s="1"/>
  <c r="R92" i="10"/>
  <c r="R127" i="10" s="1"/>
  <c r="X85" i="10"/>
  <c r="AM20" i="17"/>
  <c r="T20" i="17" s="1"/>
  <c r="H46" i="17" s="1"/>
  <c r="AQ86" i="10"/>
  <c r="AJ86" i="10"/>
  <c r="AJ87" i="10"/>
  <c r="AK87" i="10"/>
  <c r="BP23" i="10"/>
  <c r="L21" i="16" s="1"/>
  <c r="P102" i="12" s="1"/>
  <c r="O98" i="10"/>
  <c r="R101" i="10"/>
  <c r="AN91" i="10"/>
  <c r="CP78" i="10"/>
  <c r="CP87" i="10" s="1"/>
  <c r="CQ78" i="10"/>
  <c r="CT78" i="10"/>
  <c r="CT87" i="10" s="1"/>
  <c r="CR78" i="10"/>
  <c r="CR87" i="10" s="1"/>
  <c r="CS78" i="10"/>
  <c r="CS87" i="10" s="1"/>
  <c r="CW78" i="10"/>
  <c r="CW87" i="10" s="1"/>
  <c r="CV78" i="10"/>
  <c r="CV87" i="10" s="1"/>
  <c r="CZ78" i="10"/>
  <c r="CZ87" i="10" s="1"/>
  <c r="CX78" i="10"/>
  <c r="CX87" i="10" s="1"/>
  <c r="CU78" i="10"/>
  <c r="CU87" i="10" s="1"/>
  <c r="CY78" i="10"/>
  <c r="CY87" i="10" s="1"/>
  <c r="DA78" i="10"/>
  <c r="DA87" i="10" s="1"/>
  <c r="BI23" i="10"/>
  <c r="E21" i="16" s="1"/>
  <c r="I102" i="12" s="1"/>
  <c r="AS90" i="10"/>
  <c r="AL90" i="10"/>
  <c r="AJ90" i="10"/>
  <c r="AB99" i="10"/>
  <c r="AS85" i="10"/>
  <c r="AS115" i="10" s="1"/>
  <c r="AB92" i="10"/>
  <c r="AG92" i="10"/>
  <c r="AM21" i="17"/>
  <c r="I21" i="17" s="1"/>
  <c r="I33" i="17" s="1"/>
  <c r="BK23" i="10"/>
  <c r="G21" i="16" s="1"/>
  <c r="K102" i="12" s="1"/>
  <c r="AT86" i="10"/>
  <c r="AQ87" i="10"/>
  <c r="AO87" i="10"/>
  <c r="AL87" i="10"/>
  <c r="AM16" i="17"/>
  <c r="AB16" i="17" s="1"/>
  <c r="D56" i="17" s="1"/>
  <c r="U97" i="10"/>
  <c r="AK90" i="10"/>
  <c r="AM89" i="10"/>
  <c r="AU115" i="10"/>
  <c r="AU92" i="10"/>
  <c r="AE92" i="10"/>
  <c r="AQ85" i="10"/>
  <c r="AQ115" i="10" s="1"/>
  <c r="AM23" i="17"/>
  <c r="Q23" i="17" s="1"/>
  <c r="E49" i="17" s="1"/>
  <c r="R98" i="10"/>
  <c r="AS89" i="10"/>
  <c r="AO89" i="10"/>
  <c r="BL81" i="10"/>
  <c r="BI81" i="10"/>
  <c r="BH81" i="10"/>
  <c r="BM81" i="10"/>
  <c r="BK81" i="10"/>
  <c r="BF81" i="10"/>
  <c r="BG81" i="10"/>
  <c r="BO81" i="10"/>
  <c r="BV81" i="10"/>
  <c r="BV90" i="10" s="1"/>
  <c r="BW81" i="10"/>
  <c r="BW90" i="10" s="1"/>
  <c r="BP81" i="10"/>
  <c r="CD81" i="10"/>
  <c r="CD90" i="10" s="1"/>
  <c r="CA81" i="10"/>
  <c r="CA90" i="10" s="1"/>
  <c r="BJ81" i="10"/>
  <c r="BY81" i="10"/>
  <c r="BY90" i="10" s="1"/>
  <c r="CE81" i="10"/>
  <c r="CE90" i="10" s="1"/>
  <c r="BQ81" i="10"/>
  <c r="CC81" i="10"/>
  <c r="CC90" i="10" s="1"/>
  <c r="BN81" i="10"/>
  <c r="BX81" i="10"/>
  <c r="BZ81" i="10"/>
  <c r="BZ90" i="10" s="1"/>
  <c r="BT81" i="10"/>
  <c r="BT90" i="10" s="1"/>
  <c r="BU81" i="10"/>
  <c r="BU90" i="10" s="1"/>
  <c r="CB81" i="10"/>
  <c r="CB90" i="10" s="1"/>
  <c r="U92" i="10"/>
  <c r="U127" i="10" s="1"/>
  <c r="AJ85" i="10"/>
  <c r="AJ115" i="10" s="1"/>
  <c r="AK85" i="10"/>
  <c r="BO23" i="10"/>
  <c r="K21" i="16" s="1"/>
  <c r="O102" i="12" s="1"/>
  <c r="AM19" i="17"/>
  <c r="AG19" i="17" s="1"/>
  <c r="I59" i="17" s="1"/>
  <c r="R96" i="10"/>
  <c r="AE96" i="10"/>
  <c r="O97" i="10"/>
  <c r="AS91" i="10"/>
  <c r="AR86" i="10"/>
  <c r="AT87" i="10"/>
  <c r="AT88" i="10"/>
  <c r="AQ91" i="10"/>
  <c r="R100" i="10"/>
  <c r="Q92" i="10"/>
  <c r="Q127" i="10" s="1"/>
  <c r="S115" i="10"/>
  <c r="S122" i="10" s="1"/>
  <c r="S128" i="10" s="1"/>
  <c r="K14" i="16" s="1"/>
  <c r="O104" i="7" s="1"/>
  <c r="M78" i="1" s="1"/>
  <c r="U95" i="10"/>
  <c r="S92" i="10"/>
  <c r="S127" i="10" s="1"/>
  <c r="AM86" i="10"/>
  <c r="AB96" i="10"/>
  <c r="AK86" i="10"/>
  <c r="AH87" i="10"/>
  <c r="AI87" i="10" s="1"/>
  <c r="BG23" i="10"/>
  <c r="C21" i="16" s="1"/>
  <c r="G102" i="12" s="1"/>
  <c r="R71" i="20"/>
  <c r="AP91" i="10"/>
  <c r="L101" i="10"/>
  <c r="V91" i="10"/>
  <c r="AO88" i="10"/>
  <c r="AO91" i="10"/>
  <c r="AK91" i="10"/>
  <c r="AM90" i="10"/>
  <c r="AB100" i="10"/>
  <c r="AJ89" i="10"/>
  <c r="BJ77" i="10"/>
  <c r="CB77" i="10"/>
  <c r="CC77" i="10"/>
  <c r="CC86" i="10" s="1"/>
  <c r="BO77" i="10"/>
  <c r="BZ77" i="10"/>
  <c r="BZ86" i="10" s="1"/>
  <c r="BV77" i="10"/>
  <c r="BV86" i="10" s="1"/>
  <c r="BY77" i="10"/>
  <c r="BY86" i="10" s="1"/>
  <c r="BX77" i="10"/>
  <c r="BX86" i="10" s="1"/>
  <c r="BX116" i="10" s="1"/>
  <c r="BM77" i="10"/>
  <c r="BW77" i="10"/>
  <c r="BW86" i="10" s="1"/>
  <c r="BH77" i="10"/>
  <c r="BK77" i="10"/>
  <c r="BP77" i="10"/>
  <c r="BF77" i="10"/>
  <c r="BU77" i="10"/>
  <c r="BU86" i="10" s="1"/>
  <c r="BU116" i="10" s="1"/>
  <c r="CE77" i="10"/>
  <c r="CE86" i="10" s="1"/>
  <c r="CD77" i="10"/>
  <c r="CD86" i="10" s="1"/>
  <c r="CD116" i="10" s="1"/>
  <c r="BN77" i="10"/>
  <c r="BI77" i="10"/>
  <c r="BT77" i="10"/>
  <c r="BT86" i="10" s="1"/>
  <c r="BL77" i="10"/>
  <c r="BQ77" i="10"/>
  <c r="BG77" i="10"/>
  <c r="CA77" i="10"/>
  <c r="CA86" i="10" s="1"/>
  <c r="CA116" i="10" s="1"/>
  <c r="P115" i="10"/>
  <c r="P122" i="10" s="1"/>
  <c r="P128" i="10" s="1"/>
  <c r="H14" i="16" s="1"/>
  <c r="L104" i="7" s="1"/>
  <c r="R95" i="10"/>
  <c r="P92" i="10"/>
  <c r="P127" i="10" s="1"/>
  <c r="AL85" i="10"/>
  <c r="AL115" i="10" s="1"/>
  <c r="AF85" i="10"/>
  <c r="AF115" i="10" s="1"/>
  <c r="AH86" i="10"/>
  <c r="AH96" i="10" s="1"/>
  <c r="AS86" i="10"/>
  <c r="BQ23" i="10"/>
  <c r="M21" i="16" s="1"/>
  <c r="Q102" i="12" s="1"/>
  <c r="AN87" i="10"/>
  <c r="AK88" i="10"/>
  <c r="AM88" i="10"/>
  <c r="AE101" i="10"/>
  <c r="BJ23" i="10"/>
  <c r="F21" i="16" s="1"/>
  <c r="J102" i="12" s="1"/>
  <c r="AM91" i="10"/>
  <c r="CP79" i="10"/>
  <c r="CP88" i="10" s="1"/>
  <c r="CT79" i="10"/>
  <c r="CQ79" i="10"/>
  <c r="CQ88" i="10" s="1"/>
  <c r="CW79" i="10"/>
  <c r="CW88" i="10" s="1"/>
  <c r="CY79" i="10"/>
  <c r="CY88" i="10" s="1"/>
  <c r="CS79" i="10"/>
  <c r="CS88" i="10" s="1"/>
  <c r="CV79" i="10"/>
  <c r="CV88" i="10" s="1"/>
  <c r="CR79" i="10"/>
  <c r="CR88" i="10" s="1"/>
  <c r="DA79" i="10"/>
  <c r="DA88" i="10" s="1"/>
  <c r="CX79" i="10"/>
  <c r="CX88" i="10" s="1"/>
  <c r="CZ79" i="10"/>
  <c r="CZ88" i="10" s="1"/>
  <c r="CU79" i="10"/>
  <c r="CU88" i="10" s="1"/>
  <c r="Y99" i="10"/>
  <c r="AP88" i="10"/>
  <c r="AP90" i="10"/>
  <c r="AN88" i="10"/>
  <c r="AB101" i="10"/>
  <c r="AN90" i="10"/>
  <c r="O100" i="10"/>
  <c r="AE99" i="10"/>
  <c r="AP89" i="10"/>
  <c r="BM82" i="10"/>
  <c r="BG82" i="10"/>
  <c r="BP82" i="10"/>
  <c r="BN82" i="10"/>
  <c r="BH82" i="10"/>
  <c r="BZ82" i="10"/>
  <c r="BZ91" i="10" s="1"/>
  <c r="CA82" i="10"/>
  <c r="CA91" i="10" s="1"/>
  <c r="BK82" i="10"/>
  <c r="CD82" i="10"/>
  <c r="CE82" i="10"/>
  <c r="CE91" i="10" s="1"/>
  <c r="BW82" i="10"/>
  <c r="BW91" i="10" s="1"/>
  <c r="BV82" i="10"/>
  <c r="BV91" i="10" s="1"/>
  <c r="BX82" i="10"/>
  <c r="BX91" i="10" s="1"/>
  <c r="BT82" i="10"/>
  <c r="BT91" i="10" s="1"/>
  <c r="BL82" i="10"/>
  <c r="BU82" i="10"/>
  <c r="BU91" i="10" s="1"/>
  <c r="BY82" i="10"/>
  <c r="BY91" i="10" s="1"/>
  <c r="CC82" i="10"/>
  <c r="CC91" i="10" s="1"/>
  <c r="BI82" i="10"/>
  <c r="BO82" i="10"/>
  <c r="BQ82" i="10"/>
  <c r="CB82" i="10"/>
  <c r="CB91" i="10" s="1"/>
  <c r="BF82" i="10"/>
  <c r="BJ82" i="10"/>
  <c r="AT85" i="10"/>
  <c r="AT115" i="10" s="1"/>
  <c r="AO85" i="10"/>
  <c r="AO115" i="10" s="1"/>
  <c r="AA92" i="10"/>
  <c r="AM22" i="17"/>
  <c r="W22" i="17" s="1"/>
  <c r="K48" i="17" s="1"/>
  <c r="BM23" i="10"/>
  <c r="I21" i="16" s="1"/>
  <c r="M102" i="12" s="1"/>
  <c r="AN86" i="10"/>
  <c r="AP87" i="10"/>
  <c r="AR88" i="10"/>
  <c r="CZ77" i="10"/>
  <c r="CZ86" i="10" s="1"/>
  <c r="DA77" i="10"/>
  <c r="DA86" i="10" s="1"/>
  <c r="CY77" i="10"/>
  <c r="CY86" i="10" s="1"/>
  <c r="CT77" i="10"/>
  <c r="CT86" i="10" s="1"/>
  <c r="CX77" i="10"/>
  <c r="CX86" i="10" s="1"/>
  <c r="CS77" i="10"/>
  <c r="CS86" i="10" s="1"/>
  <c r="CP77" i="10"/>
  <c r="CU77" i="10"/>
  <c r="CR77" i="10"/>
  <c r="CR86" i="10" s="1"/>
  <c r="CQ77" i="10"/>
  <c r="CQ86" i="10" s="1"/>
  <c r="CW77" i="10"/>
  <c r="CW86" i="10" s="1"/>
  <c r="CV77" i="10"/>
  <c r="CV86" i="10" s="1"/>
  <c r="AL86" i="10"/>
  <c r="Y98" i="10"/>
  <c r="AP85" i="10"/>
  <c r="AP115" i="10" s="1"/>
  <c r="AO90" i="10"/>
  <c r="AS87" i="10"/>
  <c r="AT91" i="10"/>
  <c r="AH88" i="10"/>
  <c r="AL88" i="10"/>
  <c r="AL91" i="10"/>
  <c r="AE100" i="10"/>
  <c r="AH89" i="10"/>
  <c r="AH99" i="10" s="1"/>
  <c r="CD76" i="10"/>
  <c r="CD85" i="10" s="1"/>
  <c r="BU76" i="10"/>
  <c r="BU85" i="10" s="1"/>
  <c r="CE76" i="10"/>
  <c r="CE85" i="10" s="1"/>
  <c r="CB76" i="10"/>
  <c r="BF23" i="10"/>
  <c r="B21" i="16" s="1"/>
  <c r="CC76" i="10"/>
  <c r="CC85" i="10" s="1"/>
  <c r="BG76" i="10"/>
  <c r="BG85" i="10" s="1"/>
  <c r="CA76" i="10"/>
  <c r="CA85" i="10" s="1"/>
  <c r="BT76" i="10"/>
  <c r="BT85" i="10" s="1"/>
  <c r="BX76" i="10"/>
  <c r="BX85" i="10" s="1"/>
  <c r="BH76" i="10"/>
  <c r="BK76" i="10"/>
  <c r="BF76" i="10"/>
  <c r="BI76" i="10"/>
  <c r="BZ76" i="10"/>
  <c r="BZ85" i="10" s="1"/>
  <c r="BV76" i="10"/>
  <c r="BV85" i="10" s="1"/>
  <c r="BN76" i="10"/>
  <c r="BM76" i="10"/>
  <c r="BM85" i="10" s="1"/>
  <c r="BP76" i="10"/>
  <c r="BW76" i="10"/>
  <c r="BW85" i="10" s="1"/>
  <c r="BJ76" i="10"/>
  <c r="BO76" i="10"/>
  <c r="BO85" i="10" s="1"/>
  <c r="BY76" i="10"/>
  <c r="BY85" i="10" s="1"/>
  <c r="BQ76" i="10"/>
  <c r="BL76" i="10"/>
  <c r="L92" i="10"/>
  <c r="L127" i="10" s="1"/>
  <c r="W92" i="10"/>
  <c r="AB95" i="10"/>
  <c r="Z92" i="10"/>
  <c r="AM18" i="17"/>
  <c r="X18" i="17" s="1"/>
  <c r="L44" i="17" s="1"/>
  <c r="AM17" i="17"/>
  <c r="S17" i="17" s="1"/>
  <c r="G43" i="17" s="1"/>
  <c r="V86" i="10"/>
  <c r="L96" i="10"/>
  <c r="AQ90" i="10"/>
  <c r="V90" i="10"/>
  <c r="L100" i="10"/>
  <c r="AR89" i="10"/>
  <c r="BL23" i="10"/>
  <c r="H21" i="16" s="1"/>
  <c r="L102" i="12" s="1"/>
  <c r="T115" i="10"/>
  <c r="T122" i="10" s="1"/>
  <c r="T128" i="10" s="1"/>
  <c r="L14" i="16" s="1"/>
  <c r="P104" i="7" s="1"/>
  <c r="N78" i="1" s="1"/>
  <c r="T92" i="10"/>
  <c r="T127" i="10" s="1"/>
  <c r="Y92" i="10"/>
  <c r="O115" i="10"/>
  <c r="O92" i="10"/>
  <c r="O127" i="10" s="1"/>
  <c r="AS88" i="10"/>
  <c r="AL89" i="10"/>
  <c r="U98" i="10"/>
  <c r="AE98" i="10"/>
  <c r="AJ91" i="10"/>
  <c r="O101" i="10"/>
  <c r="CR76" i="10"/>
  <c r="CR85" i="10" s="1"/>
  <c r="CQ76" i="10"/>
  <c r="CV76" i="10"/>
  <c r="CV85" i="10" s="1"/>
  <c r="CW76" i="10"/>
  <c r="CW85" i="10" s="1"/>
  <c r="CU76" i="10"/>
  <c r="CU85" i="10" s="1"/>
  <c r="CT76" i="10"/>
  <c r="CT85" i="10" s="1"/>
  <c r="CP76" i="10"/>
  <c r="CP85" i="10" s="1"/>
  <c r="CS76" i="10"/>
  <c r="CS85" i="10" s="1"/>
  <c r="DA76" i="10"/>
  <c r="DA85" i="10" s="1"/>
  <c r="CP23" i="10"/>
  <c r="B26" i="16" s="1"/>
  <c r="CY76" i="10"/>
  <c r="CY85" i="10" s="1"/>
  <c r="CX76" i="10"/>
  <c r="CX85" i="10" s="1"/>
  <c r="CZ76" i="10"/>
  <c r="CZ85" i="10" s="1"/>
  <c r="Y100" i="10"/>
  <c r="AT89" i="10"/>
  <c r="CB79" i="10"/>
  <c r="CB88" i="10" s="1"/>
  <c r="BG79" i="10"/>
  <c r="BF79" i="10"/>
  <c r="BI79" i="10"/>
  <c r="CA79" i="10"/>
  <c r="CA88" i="10" s="1"/>
  <c r="BZ79" i="10"/>
  <c r="BZ88" i="10" s="1"/>
  <c r="BQ79" i="10"/>
  <c r="BO79" i="10"/>
  <c r="CE79" i="10"/>
  <c r="CE88" i="10" s="1"/>
  <c r="BM79" i="10"/>
  <c r="CD79" i="10"/>
  <c r="CD88" i="10" s="1"/>
  <c r="BK79" i="10"/>
  <c r="BU79" i="10"/>
  <c r="BU88" i="10" s="1"/>
  <c r="BL79" i="10"/>
  <c r="BT79" i="10"/>
  <c r="BT88" i="10" s="1"/>
  <c r="BJ79" i="10"/>
  <c r="BY79" i="10"/>
  <c r="BY88" i="10" s="1"/>
  <c r="BX79" i="10"/>
  <c r="BX88" i="10" s="1"/>
  <c r="BN79" i="10"/>
  <c r="BH79" i="10"/>
  <c r="BW79" i="10"/>
  <c r="BW88" i="10" s="1"/>
  <c r="CC79" i="10"/>
  <c r="CC88" i="10" s="1"/>
  <c r="BV79" i="10"/>
  <c r="BV88" i="10" s="1"/>
  <c r="BP79" i="10"/>
  <c r="M92" i="10"/>
  <c r="M127" i="10" s="1"/>
  <c r="O95" i="10"/>
  <c r="AH85" i="10"/>
  <c r="AH115" i="10" s="1"/>
  <c r="AN85" i="10"/>
  <c r="Y96" i="10"/>
  <c r="BH23" i="10"/>
  <c r="D21" i="16" s="1"/>
  <c r="H102" i="12" s="1"/>
  <c r="Y97" i="10"/>
  <c r="AQ89" i="10"/>
  <c r="AJ88" i="10"/>
  <c r="V88" i="10"/>
  <c r="L98" i="10"/>
  <c r="V89" i="10"/>
  <c r="L99" i="10"/>
  <c r="AQ88" i="10"/>
  <c r="AR91" i="10"/>
  <c r="U101" i="10"/>
  <c r="CZ80" i="10"/>
  <c r="CZ89" i="10" s="1"/>
  <c r="CX80" i="10"/>
  <c r="CX89" i="10" s="1"/>
  <c r="CU80" i="10"/>
  <c r="CU89" i="10" s="1"/>
  <c r="CQ80" i="10"/>
  <c r="CQ89" i="10" s="1"/>
  <c r="CP80" i="10"/>
  <c r="CP89" i="10" s="1"/>
  <c r="CR80" i="10"/>
  <c r="CR89" i="10" s="1"/>
  <c r="CV80" i="10"/>
  <c r="CV89" i="10" s="1"/>
  <c r="CW80" i="10"/>
  <c r="CW89" i="10" s="1"/>
  <c r="CY80" i="10"/>
  <c r="CS80" i="10"/>
  <c r="DA80" i="10"/>
  <c r="CT80" i="10"/>
  <c r="CT89" i="10" s="1"/>
  <c r="AR90" i="10"/>
  <c r="AH90" i="10"/>
  <c r="AH100" i="10" s="1"/>
  <c r="U99" i="10"/>
  <c r="BG78" i="10"/>
  <c r="BY78" i="10"/>
  <c r="BY87" i="10" s="1"/>
  <c r="BV78" i="10"/>
  <c r="BV87" i="10" s="1"/>
  <c r="BW78" i="10"/>
  <c r="BW87" i="10" s="1"/>
  <c r="BU78" i="10"/>
  <c r="BU87" i="10" s="1"/>
  <c r="BH78" i="10"/>
  <c r="CB78" i="10"/>
  <c r="CB87" i="10" s="1"/>
  <c r="BO78" i="10"/>
  <c r="BT78" i="10"/>
  <c r="BT87" i="10" s="1"/>
  <c r="BJ78" i="10"/>
  <c r="BF78" i="10"/>
  <c r="CC78" i="10"/>
  <c r="CC87" i="10" s="1"/>
  <c r="BL78" i="10"/>
  <c r="BK78" i="10"/>
  <c r="BQ78" i="10"/>
  <c r="CD78" i="10"/>
  <c r="CD87" i="10" s="1"/>
  <c r="BP78" i="10"/>
  <c r="BZ78" i="10"/>
  <c r="BX78" i="10"/>
  <c r="BX87" i="10" s="1"/>
  <c r="BM78" i="10"/>
  <c r="CE78" i="10"/>
  <c r="CE87" i="10" s="1"/>
  <c r="CA78" i="10"/>
  <c r="CA87" i="10" s="1"/>
  <c r="BI78" i="10"/>
  <c r="BN78" i="10"/>
  <c r="AR85" i="10"/>
  <c r="AR115" i="10" s="1"/>
  <c r="AM85" i="10"/>
  <c r="AM115" i="10" s="1"/>
  <c r="L95" i="10"/>
  <c r="J92" i="10"/>
  <c r="J127" i="10" s="1"/>
  <c r="U93" i="10"/>
  <c r="V85" i="10"/>
  <c r="AM24" i="17"/>
  <c r="AA24" i="17" s="1"/>
  <c r="C64" i="17" s="1"/>
  <c r="AO86" i="10"/>
  <c r="AP86" i="10"/>
  <c r="L97" i="10"/>
  <c r="V87" i="10"/>
  <c r="R97" i="10"/>
  <c r="A31" i="22"/>
  <c r="F79" i="20"/>
  <c r="R75" i="20"/>
  <c r="R79" i="20" s="1"/>
  <c r="D24" i="15"/>
  <c r="R89" i="20"/>
  <c r="G24" i="8"/>
  <c r="P32" i="22"/>
  <c r="D24" i="21" s="1"/>
  <c r="G22" i="21" s="1"/>
  <c r="D71" i="22"/>
  <c r="G24" i="14"/>
  <c r="D45" i="15"/>
  <c r="R87" i="12"/>
  <c r="R71" i="12"/>
  <c r="F79" i="7"/>
  <c r="R75" i="7"/>
  <c r="R79" i="7" s="1"/>
  <c r="C62" i="15"/>
  <c r="E62" i="11"/>
  <c r="F90" i="7"/>
  <c r="F99" i="7"/>
  <c r="G99" i="7" s="1"/>
  <c r="H99" i="7" s="1"/>
  <c r="I99" i="7" s="1"/>
  <c r="J99" i="7" s="1"/>
  <c r="K99" i="7" s="1"/>
  <c r="L99" i="7" s="1"/>
  <c r="M99" i="7" s="1"/>
  <c r="N99" i="7" s="1"/>
  <c r="O99" i="7" s="1"/>
  <c r="P99" i="7" s="1"/>
  <c r="Q99" i="7" s="1"/>
  <c r="F99" i="12" s="1"/>
  <c r="G99" i="12" s="1"/>
  <c r="H99" i="12" s="1"/>
  <c r="I99" i="12" s="1"/>
  <c r="J99" i="12" s="1"/>
  <c r="K99" i="12" s="1"/>
  <c r="L99" i="12" s="1"/>
  <c r="M99" i="12" s="1"/>
  <c r="N99" i="12" s="1"/>
  <c r="O99" i="12" s="1"/>
  <c r="P99" i="12" s="1"/>
  <c r="Q99" i="12" s="1"/>
  <c r="F99" i="20" s="1"/>
  <c r="G99" i="20" s="1"/>
  <c r="H99" i="20" s="1"/>
  <c r="I99" i="20" s="1"/>
  <c r="J99" i="20" s="1"/>
  <c r="K99" i="20" s="1"/>
  <c r="L99" i="20" s="1"/>
  <c r="M99" i="20" s="1"/>
  <c r="N99" i="20" s="1"/>
  <c r="O99" i="20" s="1"/>
  <c r="P99" i="20" s="1"/>
  <c r="Q99" i="20" s="1"/>
  <c r="R89" i="7"/>
  <c r="C45" i="15"/>
  <c r="E45" i="11"/>
  <c r="C60" i="11"/>
  <c r="R89" i="12"/>
  <c r="R75" i="12"/>
  <c r="R79" i="12" s="1"/>
  <c r="F79" i="12"/>
  <c r="P71" i="5"/>
  <c r="J110" i="12" l="1"/>
  <c r="J124" i="12" s="1"/>
  <c r="J136" i="12" s="1"/>
  <c r="AR122" i="10"/>
  <c r="CX145" i="10"/>
  <c r="BO145" i="10"/>
  <c r="AF122" i="10"/>
  <c r="AJ122" i="10"/>
  <c r="CP145" i="10"/>
  <c r="AD122" i="10"/>
  <c r="BM145" i="10"/>
  <c r="AL122" i="10"/>
  <c r="CR145" i="10"/>
  <c r="Y95" i="10"/>
  <c r="Y102" i="10" s="1"/>
  <c r="X115" i="10"/>
  <c r="AO122" i="10"/>
  <c r="CU145" i="10"/>
  <c r="CZ145" i="10"/>
  <c r="AT122" i="10"/>
  <c r="CW145" i="10"/>
  <c r="AQ122" i="10"/>
  <c r="AP122" i="10"/>
  <c r="CV145" i="10"/>
  <c r="BQ145" i="10"/>
  <c r="AH122" i="10"/>
  <c r="CS145" i="10"/>
  <c r="AM122" i="10"/>
  <c r="AS122" i="10"/>
  <c r="CY145" i="10"/>
  <c r="AA21" i="17"/>
  <c r="C61" i="17" s="1"/>
  <c r="R16" i="17"/>
  <c r="F42" i="17" s="1"/>
  <c r="U109" i="10"/>
  <c r="DA141" i="10"/>
  <c r="AI86" i="10"/>
  <c r="U16" i="17"/>
  <c r="I42" i="17" s="1"/>
  <c r="F16" i="17"/>
  <c r="F28" i="17" s="1"/>
  <c r="AG16" i="17"/>
  <c r="I56" i="17" s="1"/>
  <c r="V23" i="17"/>
  <c r="J49" i="17" s="1"/>
  <c r="AD16" i="17"/>
  <c r="F56" i="17" s="1"/>
  <c r="K23" i="17"/>
  <c r="K35" i="17" s="1"/>
  <c r="AH106" i="10"/>
  <c r="Y21" i="17"/>
  <c r="M47" i="17" s="1"/>
  <c r="AH101" i="10"/>
  <c r="AI101" i="10" s="1"/>
  <c r="AJ16" i="17"/>
  <c r="L56" i="17" s="1"/>
  <c r="DA136" i="10"/>
  <c r="P16" i="17"/>
  <c r="D42" i="17" s="1"/>
  <c r="DA131" i="10"/>
  <c r="I16" i="17"/>
  <c r="I28" i="17" s="1"/>
  <c r="AG24" i="17"/>
  <c r="I64" i="17" s="1"/>
  <c r="T24" i="17"/>
  <c r="H50" i="17" s="1"/>
  <c r="O110" i="7"/>
  <c r="O124" i="7" s="1"/>
  <c r="O136" i="7" s="1"/>
  <c r="CS131" i="10"/>
  <c r="R24" i="17"/>
  <c r="F50" i="17" s="1"/>
  <c r="U20" i="17"/>
  <c r="I46" i="17" s="1"/>
  <c r="BG126" i="10"/>
  <c r="B24" i="17"/>
  <c r="B36" i="17" s="1"/>
  <c r="D20" i="17"/>
  <c r="D32" i="17" s="1"/>
  <c r="Z24" i="17"/>
  <c r="B64" i="17" s="1"/>
  <c r="CP132" i="10"/>
  <c r="J20" i="17"/>
  <c r="J32" i="17" s="1"/>
  <c r="DA126" i="10"/>
  <c r="CW140" i="10"/>
  <c r="CT137" i="10"/>
  <c r="R21" i="17"/>
  <c r="F47" i="17" s="1"/>
  <c r="E20" i="17"/>
  <c r="E32" i="17" s="1"/>
  <c r="CW131" i="10"/>
  <c r="V20" i="17"/>
  <c r="J46" i="17" s="1"/>
  <c r="D24" i="17"/>
  <c r="D36" i="17" s="1"/>
  <c r="AC20" i="17"/>
  <c r="E60" i="17" s="1"/>
  <c r="CE100" i="10"/>
  <c r="AI20" i="17"/>
  <c r="K60" i="17" s="1"/>
  <c r="AH20" i="17"/>
  <c r="J60" i="17" s="1"/>
  <c r="G24" i="17"/>
  <c r="G36" i="17" s="1"/>
  <c r="AF24" i="17"/>
  <c r="H64" i="17" s="1"/>
  <c r="AB111" i="10"/>
  <c r="AE24" i="17"/>
  <c r="G64" i="17" s="1"/>
  <c r="N110" i="7"/>
  <c r="N124" i="7" s="1"/>
  <c r="N136" i="7" s="1"/>
  <c r="DA140" i="10"/>
  <c r="H20" i="17"/>
  <c r="H32" i="17" s="1"/>
  <c r="P24" i="17"/>
  <c r="D50" i="17" s="1"/>
  <c r="AI24" i="17"/>
  <c r="K64" i="17" s="1"/>
  <c r="AB110" i="10"/>
  <c r="G18" i="17"/>
  <c r="G30" i="17" s="1"/>
  <c r="Z22" i="17"/>
  <c r="B62" i="17" s="1"/>
  <c r="U110" i="10"/>
  <c r="J18" i="17"/>
  <c r="J30" i="17" s="1"/>
  <c r="R22" i="17"/>
  <c r="F48" i="17" s="1"/>
  <c r="B23" i="17"/>
  <c r="B35" i="17" s="1"/>
  <c r="AG23" i="17"/>
  <c r="I63" i="17" s="1"/>
  <c r="D18" i="17"/>
  <c r="D30" i="17" s="1"/>
  <c r="V22" i="17"/>
  <c r="J48" i="17" s="1"/>
  <c r="D19" i="17"/>
  <c r="D31" i="17" s="1"/>
  <c r="G23" i="17"/>
  <c r="G35" i="17" s="1"/>
  <c r="F20" i="17"/>
  <c r="F32" i="17" s="1"/>
  <c r="L20" i="17"/>
  <c r="L32" i="17" s="1"/>
  <c r="V19" i="17"/>
  <c r="J45" i="17" s="1"/>
  <c r="S24" i="17"/>
  <c r="G50" i="17" s="1"/>
  <c r="U18" i="17"/>
  <c r="I44" i="17" s="1"/>
  <c r="AK23" i="17"/>
  <c r="M63" i="17" s="1"/>
  <c r="S20" i="17"/>
  <c r="G46" i="17" s="1"/>
  <c r="AG20" i="17"/>
  <c r="I60" i="17" s="1"/>
  <c r="F18" i="17"/>
  <c r="F30" i="17" s="1"/>
  <c r="F24" i="17"/>
  <c r="F36" i="17" s="1"/>
  <c r="CB98" i="10"/>
  <c r="Y18" i="17"/>
  <c r="M44" i="17" s="1"/>
  <c r="CW141" i="10"/>
  <c r="C23" i="17"/>
  <c r="C35" i="17" s="1"/>
  <c r="DA137" i="10"/>
  <c r="CT141" i="10"/>
  <c r="H18" i="17"/>
  <c r="H30" i="17" s="1"/>
  <c r="S18" i="17"/>
  <c r="G44" i="17" s="1"/>
  <c r="CR136" i="10"/>
  <c r="AF21" i="17"/>
  <c r="H61" i="17" s="1"/>
  <c r="X20" i="17"/>
  <c r="L46" i="17" s="1"/>
  <c r="AJ20" i="17"/>
  <c r="L60" i="17" s="1"/>
  <c r="R18" i="17"/>
  <c r="F44" i="17" s="1"/>
  <c r="N24" i="17"/>
  <c r="B50" i="17" s="1"/>
  <c r="CX99" i="10"/>
  <c r="H24" i="17"/>
  <c r="H36" i="17" s="1"/>
  <c r="E18" i="17"/>
  <c r="E30" i="17" s="1"/>
  <c r="AK20" i="17"/>
  <c r="M60" i="17" s="1"/>
  <c r="R20" i="17"/>
  <c r="F46" i="17" s="1"/>
  <c r="K24" i="17"/>
  <c r="K36" i="17" s="1"/>
  <c r="AG18" i="17"/>
  <c r="I58" i="17" s="1"/>
  <c r="P110" i="7"/>
  <c r="P124" i="7" s="1"/>
  <c r="P136" i="7" s="1"/>
  <c r="CQ136" i="10"/>
  <c r="AE20" i="17"/>
  <c r="G60" i="17" s="1"/>
  <c r="I24" i="17"/>
  <c r="I36" i="17" s="1"/>
  <c r="C24" i="17"/>
  <c r="C36" i="17" s="1"/>
  <c r="CP129" i="10"/>
  <c r="AB17" i="17"/>
  <c r="D57" i="17" s="1"/>
  <c r="AB18" i="17"/>
  <c r="D58" i="17" s="1"/>
  <c r="CT128" i="10"/>
  <c r="AB20" i="17"/>
  <c r="D60" i="17" s="1"/>
  <c r="AI85" i="10"/>
  <c r="DA96" i="10"/>
  <c r="AC22" i="17"/>
  <c r="E62" i="17" s="1"/>
  <c r="CZ138" i="10"/>
  <c r="N23" i="17"/>
  <c r="B49" i="17" s="1"/>
  <c r="X23" i="17"/>
  <c r="L49" i="17" s="1"/>
  <c r="Z23" i="17"/>
  <c r="B63" i="17" s="1"/>
  <c r="M16" i="17"/>
  <c r="M28" i="17" s="1"/>
  <c r="AC16" i="17"/>
  <c r="E56" i="17" s="1"/>
  <c r="AD21" i="17"/>
  <c r="F61" i="17" s="1"/>
  <c r="K21" i="17"/>
  <c r="K33" i="17" s="1"/>
  <c r="U21" i="17"/>
  <c r="I47" i="17" s="1"/>
  <c r="CY131" i="10"/>
  <c r="M24" i="17"/>
  <c r="M36" i="17" s="1"/>
  <c r="W24" i="17"/>
  <c r="K50" i="17" s="1"/>
  <c r="AJ24" i="17"/>
  <c r="L64" i="17" s="1"/>
  <c r="CT126" i="10"/>
  <c r="B18" i="17"/>
  <c r="B30" i="17" s="1"/>
  <c r="C18" i="17"/>
  <c r="C30" i="17" s="1"/>
  <c r="CR127" i="10"/>
  <c r="AD22" i="17"/>
  <c r="F62" i="17" s="1"/>
  <c r="CQ127" i="10"/>
  <c r="AC23" i="17"/>
  <c r="E63" i="17" s="1"/>
  <c r="O23" i="17"/>
  <c r="C49" i="17" s="1"/>
  <c r="S23" i="17"/>
  <c r="G49" i="17" s="1"/>
  <c r="H16" i="17"/>
  <c r="H28" i="17" s="1"/>
  <c r="Z16" i="17"/>
  <c r="B56" i="17" s="1"/>
  <c r="V21" i="17"/>
  <c r="J47" i="17" s="1"/>
  <c r="J21" i="17"/>
  <c r="J33" i="17" s="1"/>
  <c r="D21" i="17"/>
  <c r="D33" i="17" s="1"/>
  <c r="BY99" i="10"/>
  <c r="M23" i="17"/>
  <c r="M35" i="17" s="1"/>
  <c r="H23" i="17"/>
  <c r="H35" i="17" s="1"/>
  <c r="F23" i="17"/>
  <c r="F35" i="17" s="1"/>
  <c r="Z21" i="17"/>
  <c r="B61" i="17" s="1"/>
  <c r="Q21" i="17"/>
  <c r="E47" i="17" s="1"/>
  <c r="N21" i="17"/>
  <c r="B47" i="17" s="1"/>
  <c r="AK24" i="17"/>
  <c r="M64" i="17" s="1"/>
  <c r="AC24" i="17"/>
  <c r="E64" i="17" s="1"/>
  <c r="O24" i="17"/>
  <c r="C50" i="17" s="1"/>
  <c r="CR129" i="10"/>
  <c r="AG22" i="17"/>
  <c r="I62" i="17" s="1"/>
  <c r="I23" i="17"/>
  <c r="I35" i="17" s="1"/>
  <c r="P23" i="17"/>
  <c r="D49" i="17" s="1"/>
  <c r="T23" i="17"/>
  <c r="H49" i="17" s="1"/>
  <c r="Y16" i="17"/>
  <c r="M42" i="17" s="1"/>
  <c r="N16" i="17"/>
  <c r="B42" i="17" s="1"/>
  <c r="C16" i="17"/>
  <c r="C28" i="17" s="1"/>
  <c r="O21" i="17"/>
  <c r="C47" i="17" s="1"/>
  <c r="M21" i="17"/>
  <c r="M33" i="17" s="1"/>
  <c r="P21" i="17"/>
  <c r="D47" i="17" s="1"/>
  <c r="DA97" i="10"/>
  <c r="CU101" i="10"/>
  <c r="CT136" i="10"/>
  <c r="AE21" i="17"/>
  <c r="G61" i="17" s="1"/>
  <c r="CV127" i="10"/>
  <c r="Q24" i="17"/>
  <c r="E50" i="17" s="1"/>
  <c r="U24" i="17"/>
  <c r="I50" i="17" s="1"/>
  <c r="CX132" i="10"/>
  <c r="DA129" i="10"/>
  <c r="CT127" i="10"/>
  <c r="AJ22" i="17"/>
  <c r="L62" i="17" s="1"/>
  <c r="CU138" i="10"/>
  <c r="U106" i="10"/>
  <c r="U108" i="10"/>
  <c r="AF23" i="17"/>
  <c r="H63" i="17" s="1"/>
  <c r="AB23" i="17"/>
  <c r="D63" i="17" s="1"/>
  <c r="R23" i="17"/>
  <c r="F49" i="17" s="1"/>
  <c r="AK16" i="17"/>
  <c r="M56" i="17" s="1"/>
  <c r="G16" i="17"/>
  <c r="G28" i="17" s="1"/>
  <c r="CR137" i="10"/>
  <c r="B21" i="17"/>
  <c r="B33" i="17" s="1"/>
  <c r="AC21" i="17"/>
  <c r="E61" i="17" s="1"/>
  <c r="CT139" i="10"/>
  <c r="AI23" i="17"/>
  <c r="K63" i="17" s="1"/>
  <c r="Y24" i="17"/>
  <c r="M50" i="17" s="1"/>
  <c r="E24" i="17"/>
  <c r="E36" i="17" s="1"/>
  <c r="L24" i="17"/>
  <c r="L36" i="17" s="1"/>
  <c r="CX141" i="10"/>
  <c r="AI90" i="10"/>
  <c r="J17" i="17"/>
  <c r="J29" i="17" s="1"/>
  <c r="I18" i="17"/>
  <c r="I30" i="17" s="1"/>
  <c r="AI89" i="10"/>
  <c r="U19" i="17"/>
  <c r="I45" i="17" s="1"/>
  <c r="D23" i="17"/>
  <c r="D35" i="17" s="1"/>
  <c r="U23" i="17"/>
  <c r="I49" i="17" s="1"/>
  <c r="J23" i="17"/>
  <c r="J35" i="17" s="1"/>
  <c r="CW126" i="10"/>
  <c r="AI16" i="17"/>
  <c r="K56" i="17" s="1"/>
  <c r="D16" i="17"/>
  <c r="D28" i="17" s="1"/>
  <c r="S21" i="17"/>
  <c r="G47" i="17" s="1"/>
  <c r="W21" i="17"/>
  <c r="K47" i="17" s="1"/>
  <c r="K20" i="17"/>
  <c r="K32" i="17" s="1"/>
  <c r="AF20" i="17"/>
  <c r="H60" i="17" s="1"/>
  <c r="DA132" i="10"/>
  <c r="AD23" i="17"/>
  <c r="F63" i="17" s="1"/>
  <c r="AB21" i="17"/>
  <c r="D61" i="17" s="1"/>
  <c r="AE22" i="17"/>
  <c r="G62" i="17" s="1"/>
  <c r="Y23" i="17"/>
  <c r="M49" i="17" s="1"/>
  <c r="W23" i="17"/>
  <c r="K49" i="17" s="1"/>
  <c r="S16" i="17"/>
  <c r="G42" i="17" s="1"/>
  <c r="W16" i="17"/>
  <c r="K42" i="17" s="1"/>
  <c r="V16" i="17"/>
  <c r="J42" i="17" s="1"/>
  <c r="E21" i="17"/>
  <c r="E33" i="17" s="1"/>
  <c r="T21" i="17"/>
  <c r="H47" i="17" s="1"/>
  <c r="V24" i="17"/>
  <c r="J50" i="17" s="1"/>
  <c r="X24" i="17"/>
  <c r="L50" i="17" s="1"/>
  <c r="CW129" i="10"/>
  <c r="CE98" i="10"/>
  <c r="V17" i="17"/>
  <c r="J43" i="17" s="1"/>
  <c r="AJ18" i="17"/>
  <c r="L58" i="17" s="1"/>
  <c r="BV92" i="10"/>
  <c r="G22" i="17"/>
  <c r="G34" i="17" s="1"/>
  <c r="E23" i="17"/>
  <c r="E35" i="17" s="1"/>
  <c r="AH23" i="17"/>
  <c r="J63" i="17" s="1"/>
  <c r="L23" i="17"/>
  <c r="L35" i="17" s="1"/>
  <c r="X16" i="17"/>
  <c r="L42" i="17" s="1"/>
  <c r="O16" i="17"/>
  <c r="C42" i="17" s="1"/>
  <c r="CW128" i="10"/>
  <c r="H21" i="17"/>
  <c r="H33" i="17" s="1"/>
  <c r="F21" i="17"/>
  <c r="F33" i="17" s="1"/>
  <c r="Z20" i="17"/>
  <c r="B60" i="17" s="1"/>
  <c r="CZ129" i="10"/>
  <c r="AH21" i="17"/>
  <c r="J61" i="17" s="1"/>
  <c r="U107" i="10"/>
  <c r="CW130" i="10"/>
  <c r="AB24" i="17"/>
  <c r="D64" i="17" s="1"/>
  <c r="J24" i="17"/>
  <c r="J36" i="17" s="1"/>
  <c r="V127" i="10"/>
  <c r="BY97" i="10"/>
  <c r="BY98" i="10"/>
  <c r="CZ92" i="10"/>
  <c r="K18" i="17"/>
  <c r="K30" i="17" s="1"/>
  <c r="F22" i="17"/>
  <c r="F34" i="17" s="1"/>
  <c r="AJ23" i="17"/>
  <c r="L63" i="17" s="1"/>
  <c r="AE23" i="17"/>
  <c r="G63" i="17" s="1"/>
  <c r="AA23" i="17"/>
  <c r="C63" i="17" s="1"/>
  <c r="L16" i="17"/>
  <c r="L28" i="17" s="1"/>
  <c r="AH16" i="17"/>
  <c r="J56" i="17" s="1"/>
  <c r="AG21" i="17"/>
  <c r="I61" i="17" s="1"/>
  <c r="X21" i="17"/>
  <c r="L47" i="17" s="1"/>
  <c r="C20" i="17"/>
  <c r="C32" i="17" s="1"/>
  <c r="AD20" i="17"/>
  <c r="F60" i="17" s="1"/>
  <c r="DA100" i="10"/>
  <c r="BN131" i="10"/>
  <c r="BN90" i="10"/>
  <c r="BN140" i="10" s="1"/>
  <c r="BG131" i="10"/>
  <c r="BG90" i="10"/>
  <c r="BG140" i="10" s="1"/>
  <c r="DA89" i="10"/>
  <c r="DA139" i="10" s="1"/>
  <c r="DA130" i="10"/>
  <c r="DA138" i="10"/>
  <c r="J78" i="1"/>
  <c r="L110" i="7"/>
  <c r="L124" i="7" s="1"/>
  <c r="L136" i="7" s="1"/>
  <c r="CY89" i="10"/>
  <c r="CY139" i="10" s="1"/>
  <c r="CY130" i="10"/>
  <c r="CY138" i="10"/>
  <c r="AU98" i="10"/>
  <c r="BP87" i="10"/>
  <c r="BP137" i="10" s="1"/>
  <c r="BP128" i="10"/>
  <c r="L102" i="10"/>
  <c r="O105" i="10"/>
  <c r="V95" i="10"/>
  <c r="U103" i="10"/>
  <c r="AH98" i="10"/>
  <c r="AI98" i="10" s="1"/>
  <c r="AI88" i="10"/>
  <c r="AR97" i="10"/>
  <c r="D60" i="15"/>
  <c r="C45" i="21"/>
  <c r="BJ127" i="10"/>
  <c r="BJ86" i="10"/>
  <c r="BJ136" i="10" s="1"/>
  <c r="BZ87" i="10"/>
  <c r="CB97" i="10" s="1"/>
  <c r="CV128" i="10"/>
  <c r="CS89" i="10"/>
  <c r="CU99" i="10" s="1"/>
  <c r="CS130" i="10"/>
  <c r="CD91" i="10"/>
  <c r="CE101" i="10" s="1"/>
  <c r="CZ132" i="10"/>
  <c r="AI96" i="10"/>
  <c r="AB106" i="10"/>
  <c r="AM92" i="10"/>
  <c r="CS135" i="10"/>
  <c r="AO95" i="10"/>
  <c r="AA17" i="17"/>
  <c r="C57" i="17" s="1"/>
  <c r="BN85" i="10"/>
  <c r="BN126" i="10"/>
  <c r="F102" i="12"/>
  <c r="N21" i="16"/>
  <c r="CX95" i="10"/>
  <c r="CB85" i="10"/>
  <c r="CF85" i="10" s="1"/>
  <c r="CX126" i="10"/>
  <c r="CU86" i="10"/>
  <c r="CU96" i="10" s="1"/>
  <c r="CU127" i="10"/>
  <c r="CT88" i="10"/>
  <c r="DB88" i="10" s="1"/>
  <c r="CT129" i="10"/>
  <c r="CY140" i="10"/>
  <c r="AU100" i="10"/>
  <c r="CQ87" i="10"/>
  <c r="CQ117" i="10" s="1"/>
  <c r="CQ128" i="10"/>
  <c r="CV91" i="10"/>
  <c r="CX101" i="10" s="1"/>
  <c r="CV132" i="10"/>
  <c r="CQ85" i="10"/>
  <c r="DB85" i="10" s="1"/>
  <c r="CQ126" i="10"/>
  <c r="CP86" i="10"/>
  <c r="CP92" i="10" s="1"/>
  <c r="CP127" i="10"/>
  <c r="AI99" i="10"/>
  <c r="AB109" i="10"/>
  <c r="CR98" i="10"/>
  <c r="X92" i="10"/>
  <c r="AH93" i="10"/>
  <c r="CR91" i="10"/>
  <c r="CR92" i="10" s="1"/>
  <c r="CR132" i="10"/>
  <c r="BM129" i="10"/>
  <c r="BM88" i="10"/>
  <c r="BM138" i="10" s="1"/>
  <c r="BK91" i="10"/>
  <c r="BK141" i="10" s="1"/>
  <c r="BK132" i="10"/>
  <c r="AI100" i="10"/>
  <c r="E17" i="17"/>
  <c r="E29" i="17" s="1"/>
  <c r="U17" i="17"/>
  <c r="I43" i="17" s="1"/>
  <c r="AE17" i="17"/>
  <c r="G57" i="17" s="1"/>
  <c r="AG17" i="17"/>
  <c r="I57" i="17" s="1"/>
  <c r="Q17" i="17"/>
  <c r="E43" i="17" s="1"/>
  <c r="C17" i="17"/>
  <c r="C29" i="17" s="1"/>
  <c r="X17" i="17"/>
  <c r="L43" i="17" s="1"/>
  <c r="O17" i="17"/>
  <c r="C43" i="17" s="1"/>
  <c r="AD17" i="17"/>
  <c r="F57" i="17" s="1"/>
  <c r="AK17" i="17"/>
  <c r="M57" i="17" s="1"/>
  <c r="B17" i="17"/>
  <c r="B29" i="17" s="1"/>
  <c r="AC17" i="17"/>
  <c r="E57" i="17" s="1"/>
  <c r="H17" i="17"/>
  <c r="H29" i="17" s="1"/>
  <c r="Z17" i="17"/>
  <c r="B57" i="17" s="1"/>
  <c r="D17" i="17"/>
  <c r="D29" i="17" s="1"/>
  <c r="R17" i="17"/>
  <c r="F43" i="17" s="1"/>
  <c r="AH17" i="17"/>
  <c r="J57" i="17" s="1"/>
  <c r="Y17" i="17"/>
  <c r="M43" i="17" s="1"/>
  <c r="T17" i="17"/>
  <c r="H43" i="17" s="1"/>
  <c r="AF17" i="17"/>
  <c r="H57" i="17" s="1"/>
  <c r="F17" i="17"/>
  <c r="F29" i="17" s="1"/>
  <c r="N17" i="17"/>
  <c r="B43" i="17" s="1"/>
  <c r="P17" i="17"/>
  <c r="D43" i="17" s="1"/>
  <c r="G17" i="17"/>
  <c r="G29" i="17" s="1"/>
  <c r="M17" i="17"/>
  <c r="M29" i="17" s="1"/>
  <c r="W17" i="17"/>
  <c r="K43" i="17" s="1"/>
  <c r="AJ17" i="17"/>
  <c r="L57" i="17" s="1"/>
  <c r="I17" i="17"/>
  <c r="I29" i="17" s="1"/>
  <c r="AI17" i="17"/>
  <c r="K57" i="17" s="1"/>
  <c r="K17" i="17"/>
  <c r="K29" i="17" s="1"/>
  <c r="L17" i="17"/>
  <c r="L29" i="17" s="1"/>
  <c r="B19" i="17"/>
  <c r="B31" i="17" s="1"/>
  <c r="J19" i="17"/>
  <c r="J31" i="17" s="1"/>
  <c r="X19" i="17"/>
  <c r="L45" i="17" s="1"/>
  <c r="H19" i="17"/>
  <c r="H31" i="17" s="1"/>
  <c r="M19" i="17"/>
  <c r="M31" i="17" s="1"/>
  <c r="AE19" i="17"/>
  <c r="G59" i="17" s="1"/>
  <c r="AC19" i="17"/>
  <c r="E59" i="17" s="1"/>
  <c r="T19" i="17"/>
  <c r="H45" i="17" s="1"/>
  <c r="E19" i="17"/>
  <c r="E31" i="17" s="1"/>
  <c r="K19" i="17"/>
  <c r="K31" i="17" s="1"/>
  <c r="W19" i="17"/>
  <c r="K45" i="17" s="1"/>
  <c r="P19" i="17"/>
  <c r="D45" i="17" s="1"/>
  <c r="Z19" i="17"/>
  <c r="B59" i="17" s="1"/>
  <c r="S19" i="17"/>
  <c r="G45" i="17" s="1"/>
  <c r="Y19" i="17"/>
  <c r="M45" i="17" s="1"/>
  <c r="I19" i="17"/>
  <c r="I31" i="17" s="1"/>
  <c r="AF19" i="17"/>
  <c r="H59" i="17" s="1"/>
  <c r="AI19" i="17"/>
  <c r="K59" i="17" s="1"/>
  <c r="AK19" i="17"/>
  <c r="M59" i="17" s="1"/>
  <c r="G19" i="17"/>
  <c r="G31" i="17" s="1"/>
  <c r="N19" i="17"/>
  <c r="B45" i="17" s="1"/>
  <c r="O19" i="17"/>
  <c r="C45" i="17" s="1"/>
  <c r="AB19" i="17"/>
  <c r="D59" i="17" s="1"/>
  <c r="L19" i="17"/>
  <c r="L31" i="17" s="1"/>
  <c r="C19" i="17"/>
  <c r="C31" i="17" s="1"/>
  <c r="AH19" i="17"/>
  <c r="J59" i="17" s="1"/>
  <c r="AD19" i="17"/>
  <c r="F59" i="17" s="1"/>
  <c r="R19" i="17"/>
  <c r="F45" i="17" s="1"/>
  <c r="F19" i="17"/>
  <c r="F31" i="17" s="1"/>
  <c r="AJ19" i="17"/>
  <c r="L59" i="17" s="1"/>
  <c r="Q19" i="17"/>
  <c r="E45" i="17" s="1"/>
  <c r="BP86" i="10"/>
  <c r="BP127" i="10"/>
  <c r="BH128" i="10"/>
  <c r="BH87" i="10"/>
  <c r="BH137" i="10" s="1"/>
  <c r="BQ91" i="10"/>
  <c r="BQ141" i="10" s="1"/>
  <c r="BQ132" i="10"/>
  <c r="BO91" i="10"/>
  <c r="BO132" i="10"/>
  <c r="CY129" i="10"/>
  <c r="CV126" i="10"/>
  <c r="U105" i="10"/>
  <c r="R102" i="10"/>
  <c r="BF86" i="10"/>
  <c r="BF127" i="10"/>
  <c r="CB86" i="10"/>
  <c r="CX127" i="10"/>
  <c r="AA19" i="17"/>
  <c r="C59" i="17" s="1"/>
  <c r="BX90" i="10"/>
  <c r="CT140" i="10" s="1"/>
  <c r="CT131" i="10"/>
  <c r="BO90" i="10"/>
  <c r="BO131" i="10"/>
  <c r="BN130" i="10"/>
  <c r="BN89" i="10"/>
  <c r="BN139" i="10" s="1"/>
  <c r="BJ130" i="10"/>
  <c r="BJ89" i="10"/>
  <c r="BJ139" i="10" s="1"/>
  <c r="R102" i="7"/>
  <c r="F110" i="7"/>
  <c r="DB90" i="10"/>
  <c r="CR100" i="10"/>
  <c r="BL89" i="10"/>
  <c r="BL130" i="10"/>
  <c r="CA122" i="10"/>
  <c r="CW146" i="10"/>
  <c r="BK86" i="10"/>
  <c r="BK136" i="10" s="1"/>
  <c r="BK127" i="10"/>
  <c r="CP139" i="10"/>
  <c r="AL99" i="10"/>
  <c r="AV89" i="10"/>
  <c r="BF131" i="10"/>
  <c r="BF90" i="10"/>
  <c r="CP117" i="10"/>
  <c r="CQ139" i="10"/>
  <c r="BH89" i="10"/>
  <c r="BH139" i="10" s="1"/>
  <c r="BH130" i="10"/>
  <c r="CB99" i="10"/>
  <c r="V97" i="10"/>
  <c r="O107" i="10"/>
  <c r="CS126" i="10"/>
  <c r="BQ128" i="10"/>
  <c r="BQ87" i="10"/>
  <c r="BQ137" i="10" s="1"/>
  <c r="CW138" i="10"/>
  <c r="BN88" i="10"/>
  <c r="BN138" i="10" s="1"/>
  <c r="BN129" i="10"/>
  <c r="BQ88" i="10"/>
  <c r="BQ138" i="10" s="1"/>
  <c r="BQ129" i="10"/>
  <c r="CX92" i="10"/>
  <c r="O122" i="10"/>
  <c r="V115" i="10"/>
  <c r="Q18" i="17"/>
  <c r="E44" i="17" s="1"/>
  <c r="AI18" i="17"/>
  <c r="K58" i="17" s="1"/>
  <c r="O18" i="17"/>
  <c r="C44" i="17" s="1"/>
  <c r="BI85" i="10"/>
  <c r="BI126" i="10"/>
  <c r="BU92" i="10"/>
  <c r="Y22" i="17"/>
  <c r="M48" i="17" s="1"/>
  <c r="P22" i="17"/>
  <c r="D48" i="17" s="1"/>
  <c r="T22" i="17"/>
  <c r="H48" i="17" s="1"/>
  <c r="CB101" i="10"/>
  <c r="CS132" i="10"/>
  <c r="CY127" i="10"/>
  <c r="BG127" i="10"/>
  <c r="BG86" i="10"/>
  <c r="BG136" i="10" s="1"/>
  <c r="BH86" i="10"/>
  <c r="BH136" i="10" s="1"/>
  <c r="BH127" i="10"/>
  <c r="CP130" i="10"/>
  <c r="O111" i="10"/>
  <c r="V101" i="10"/>
  <c r="CS136" i="10"/>
  <c r="AO96" i="10"/>
  <c r="CZ128" i="10"/>
  <c r="AK115" i="10"/>
  <c r="AK92" i="10"/>
  <c r="BQ90" i="10"/>
  <c r="BQ140" i="10" s="1"/>
  <c r="BQ131" i="10"/>
  <c r="BK131" i="10"/>
  <c r="BK90" i="10"/>
  <c r="BK140" i="10" s="1"/>
  <c r="CW135" i="10"/>
  <c r="AQ92" i="10"/>
  <c r="CR128" i="10"/>
  <c r="CT132" i="10"/>
  <c r="CQ130" i="10"/>
  <c r="CU100" i="10"/>
  <c r="BK89" i="10"/>
  <c r="BK139" i="10" s="1"/>
  <c r="BK130" i="10"/>
  <c r="BW116" i="10"/>
  <c r="BY96" i="10"/>
  <c r="BY116" i="10" s="1"/>
  <c r="BO129" i="10"/>
  <c r="BO88" i="10"/>
  <c r="CE92" i="10"/>
  <c r="CV135" i="10"/>
  <c r="AP92" i="10"/>
  <c r="AR95" i="10"/>
  <c r="BI91" i="10"/>
  <c r="BI132" i="10"/>
  <c r="BK87" i="10"/>
  <c r="BK137" i="10" s="1"/>
  <c r="BK128" i="10"/>
  <c r="BL85" i="10"/>
  <c r="BL126" i="10"/>
  <c r="AB22" i="17"/>
  <c r="D62" i="17" s="1"/>
  <c r="CV136" i="10"/>
  <c r="AR96" i="10"/>
  <c r="AR92" i="10"/>
  <c r="BL87" i="10"/>
  <c r="BL128" i="10"/>
  <c r="BG87" i="10"/>
  <c r="BG137" i="10" s="1"/>
  <c r="BG128" i="10"/>
  <c r="CW139" i="10"/>
  <c r="F102" i="20"/>
  <c r="N26" i="16"/>
  <c r="AB108" i="10"/>
  <c r="X22" i="17"/>
  <c r="L48" i="17" s="1"/>
  <c r="CZ137" i="10"/>
  <c r="AL97" i="10"/>
  <c r="AV87" i="10"/>
  <c r="CP137" i="10"/>
  <c r="BK85" i="10"/>
  <c r="BK126" i="10"/>
  <c r="AJ92" i="10"/>
  <c r="AU93" i="10"/>
  <c r="AV85" i="10"/>
  <c r="CP135" i="10"/>
  <c r="AL95" i="10"/>
  <c r="BN128" i="10"/>
  <c r="BN87" i="10"/>
  <c r="BN137" i="10" s="1"/>
  <c r="CE97" i="10"/>
  <c r="CR99" i="10"/>
  <c r="BJ88" i="10"/>
  <c r="BJ138" i="10" s="1"/>
  <c r="BJ129" i="10"/>
  <c r="BI129" i="10"/>
  <c r="BI88" i="10"/>
  <c r="AD18" i="17"/>
  <c r="F58" i="17" s="1"/>
  <c r="AK18" i="17"/>
  <c r="M58" i="17" s="1"/>
  <c r="AF18" i="17"/>
  <c r="H58" i="17" s="1"/>
  <c r="BY92" i="10"/>
  <c r="BH85" i="10"/>
  <c r="BH126" i="10"/>
  <c r="L22" i="17"/>
  <c r="L34" i="17" s="1"/>
  <c r="U22" i="17"/>
  <c r="I48" i="17" s="1"/>
  <c r="C22" i="17"/>
  <c r="C34" i="17" s="1"/>
  <c r="CU126" i="10"/>
  <c r="BL132" i="10"/>
  <c r="BL91" i="10"/>
  <c r="BP132" i="10"/>
  <c r="BP91" i="10"/>
  <c r="BP141" i="10" s="1"/>
  <c r="DA127" i="10"/>
  <c r="BT116" i="10"/>
  <c r="BV96" i="10"/>
  <c r="BV116" i="10" s="1"/>
  <c r="CT146" i="10"/>
  <c r="BX122" i="10"/>
  <c r="CS140" i="10"/>
  <c r="AO100" i="10"/>
  <c r="U102" i="10"/>
  <c r="CP126" i="10"/>
  <c r="BJ90" i="10"/>
  <c r="BJ140" i="10" s="1"/>
  <c r="BJ131" i="10"/>
  <c r="BI90" i="10"/>
  <c r="BI131" i="10"/>
  <c r="CU137" i="10"/>
  <c r="CY126" i="10"/>
  <c r="U111" i="10"/>
  <c r="CT130" i="10"/>
  <c r="AO97" i="10"/>
  <c r="CS137" i="10"/>
  <c r="BG130" i="10"/>
  <c r="BG89" i="10"/>
  <c r="BG139" i="10" s="1"/>
  <c r="BF89" i="10"/>
  <c r="BF130" i="10"/>
  <c r="BH88" i="10"/>
  <c r="BH138" i="10" s="1"/>
  <c r="BH129" i="10"/>
  <c r="CS141" i="10"/>
  <c r="AO101" i="10"/>
  <c r="AN115" i="10"/>
  <c r="CT135" i="10"/>
  <c r="AN92" i="10"/>
  <c r="DA95" i="10"/>
  <c r="O106" i="10"/>
  <c r="V96" i="10"/>
  <c r="I22" i="17"/>
  <c r="I34" i="17" s="1"/>
  <c r="CY136" i="10"/>
  <c r="AU96" i="10"/>
  <c r="BM90" i="10"/>
  <c r="BM140" i="10" s="1"/>
  <c r="BM131" i="10"/>
  <c r="BQ85" i="10"/>
  <c r="BQ126" i="10"/>
  <c r="BH90" i="10"/>
  <c r="BH140" i="10" s="1"/>
  <c r="BH131" i="10"/>
  <c r="CS128" i="10"/>
  <c r="BV98" i="10"/>
  <c r="CF88" i="10"/>
  <c r="BF129" i="10"/>
  <c r="BF88" i="10"/>
  <c r="CZ126" i="10"/>
  <c r="AU122" i="10"/>
  <c r="DA145" i="10"/>
  <c r="BJ87" i="10"/>
  <c r="BJ137" i="10" s="1"/>
  <c r="BJ128" i="10"/>
  <c r="V99" i="10"/>
  <c r="O109" i="10"/>
  <c r="O102" i="10"/>
  <c r="BL129" i="10"/>
  <c r="BL88" i="10"/>
  <c r="BG129" i="10"/>
  <c r="BG88" i="10"/>
  <c r="BG138" i="10" s="1"/>
  <c r="CX139" i="10"/>
  <c r="AE18" i="17"/>
  <c r="G58" i="17" s="1"/>
  <c r="BV95" i="10"/>
  <c r="BT92" i="10"/>
  <c r="AU97" i="10"/>
  <c r="CY137" i="10"/>
  <c r="CX129" i="10"/>
  <c r="AH22" i="17"/>
  <c r="J62" i="17" s="1"/>
  <c r="E22" i="17"/>
  <c r="E34" i="17" s="1"/>
  <c r="CZ135" i="10"/>
  <c r="AT92" i="10"/>
  <c r="BN127" i="10"/>
  <c r="BN86" i="10"/>
  <c r="BN136" i="10" s="1"/>
  <c r="CQ132" i="10"/>
  <c r="CU139" i="10"/>
  <c r="AO99" i="10"/>
  <c r="CW137" i="10"/>
  <c r="AL100" i="10"/>
  <c r="CP140" i="10"/>
  <c r="AV90" i="10"/>
  <c r="CX97" i="10"/>
  <c r="G20" i="17"/>
  <c r="G32" i="17" s="1"/>
  <c r="O20" i="17"/>
  <c r="C46" i="17" s="1"/>
  <c r="DA101" i="10"/>
  <c r="BM126" i="10"/>
  <c r="AV91" i="10"/>
  <c r="CP141" i="10"/>
  <c r="AL101" i="10"/>
  <c r="BF85" i="10"/>
  <c r="BF126" i="10"/>
  <c r="BH91" i="10"/>
  <c r="BH141" i="10" s="1"/>
  <c r="BH132" i="10"/>
  <c r="CS127" i="10"/>
  <c r="CU128" i="10"/>
  <c r="BI87" i="10"/>
  <c r="BI128" i="10"/>
  <c r="CY128" i="10"/>
  <c r="AF22" i="17"/>
  <c r="H62" i="17" s="1"/>
  <c r="BV101" i="10"/>
  <c r="BG132" i="10"/>
  <c r="BG91" i="10"/>
  <c r="BG141" i="10" s="1"/>
  <c r="CX98" i="10"/>
  <c r="BO135" i="10"/>
  <c r="AH95" i="10"/>
  <c r="AF92" i="10"/>
  <c r="BI86" i="10"/>
  <c r="BI127" i="10"/>
  <c r="CQ141" i="10"/>
  <c r="BL90" i="10"/>
  <c r="BL131" i="10"/>
  <c r="AE95" i="10"/>
  <c r="AE102" i="10" s="1"/>
  <c r="AD92" i="10"/>
  <c r="BI130" i="10"/>
  <c r="BI89" i="10"/>
  <c r="T18" i="17"/>
  <c r="H44" i="17" s="1"/>
  <c r="AA18" i="17"/>
  <c r="C58" i="17" s="1"/>
  <c r="BJ85" i="10"/>
  <c r="BJ126" i="10"/>
  <c r="CX96" i="10"/>
  <c r="B22" i="17"/>
  <c r="B34" i="17" s="1"/>
  <c r="BM91" i="10"/>
  <c r="BM141" i="10" s="1"/>
  <c r="BM132" i="10"/>
  <c r="CV140" i="10"/>
  <c r="AR100" i="10"/>
  <c r="CS138" i="10"/>
  <c r="AO98" i="10"/>
  <c r="BO126" i="10"/>
  <c r="CY132" i="10"/>
  <c r="G22" i="15"/>
  <c r="C24" i="21"/>
  <c r="AH24" i="17"/>
  <c r="J64" i="17" s="1"/>
  <c r="AD24" i="17"/>
  <c r="F64" i="17" s="1"/>
  <c r="BV97" i="10"/>
  <c r="CX140" i="10"/>
  <c r="CX130" i="10"/>
  <c r="W18" i="17"/>
  <c r="K44" i="17" s="1"/>
  <c r="Z18" i="17"/>
  <c r="B58" i="17" s="1"/>
  <c r="P18" i="17"/>
  <c r="D44" i="17" s="1"/>
  <c r="BY95" i="10"/>
  <c r="BW92" i="10"/>
  <c r="CA92" i="10"/>
  <c r="CX138" i="10"/>
  <c r="K22" i="17"/>
  <c r="K34" i="17" s="1"/>
  <c r="J22" i="17"/>
  <c r="J34" i="17" s="1"/>
  <c r="D22" i="17"/>
  <c r="D34" i="17" s="1"/>
  <c r="BJ91" i="10"/>
  <c r="BJ141" i="10" s="1"/>
  <c r="BJ132" i="10"/>
  <c r="AR99" i="10"/>
  <c r="CV139" i="10"/>
  <c r="CV131" i="10"/>
  <c r="DA98" i="10"/>
  <c r="CS129" i="10"/>
  <c r="CR126" i="10"/>
  <c r="CZ146" i="10"/>
  <c r="CD122" i="10"/>
  <c r="BZ116" i="10"/>
  <c r="CU141" i="10"/>
  <c r="BP131" i="10"/>
  <c r="BP90" i="10"/>
  <c r="BP140" i="10" s="1"/>
  <c r="CU130" i="10"/>
  <c r="K16" i="17"/>
  <c r="K28" i="17" s="1"/>
  <c r="B16" i="17"/>
  <c r="B28" i="17" s="1"/>
  <c r="T16" i="17"/>
  <c r="H42" i="17" s="1"/>
  <c r="G21" i="17"/>
  <c r="G33" i="17" s="1"/>
  <c r="AJ21" i="17"/>
  <c r="L61" i="17" s="1"/>
  <c r="L21" i="17"/>
  <c r="L33" i="17" s="1"/>
  <c r="CP131" i="10"/>
  <c r="AV86" i="10"/>
  <c r="AL96" i="10"/>
  <c r="I20" i="17"/>
  <c r="I32" i="17" s="1"/>
  <c r="N20" i="17"/>
  <c r="B46" i="17" s="1"/>
  <c r="B20" i="17"/>
  <c r="B32" i="17" s="1"/>
  <c r="CX100" i="10"/>
  <c r="BO89" i="10"/>
  <c r="BO130" i="10"/>
  <c r="BM89" i="10"/>
  <c r="BM139" i="10" s="1"/>
  <c r="BM130" i="10"/>
  <c r="CZ131" i="10"/>
  <c r="BQ86" i="10"/>
  <c r="BQ127" i="10"/>
  <c r="H22" i="17"/>
  <c r="H34" i="17" s="1"/>
  <c r="AO92" i="10"/>
  <c r="CU135" i="10"/>
  <c r="BN132" i="10"/>
  <c r="BN91" i="10"/>
  <c r="BN141" i="10" s="1"/>
  <c r="BL127" i="10"/>
  <c r="BL86" i="10"/>
  <c r="BM86" i="10"/>
  <c r="BM127" i="10"/>
  <c r="AR101" i="10"/>
  <c r="CY135" i="10"/>
  <c r="AU95" i="10"/>
  <c r="AS92" i="10"/>
  <c r="CP128" i="10"/>
  <c r="BF87" i="10"/>
  <c r="BF128" i="10"/>
  <c r="AH92" i="10"/>
  <c r="CU95" i="10"/>
  <c r="AK22" i="17"/>
  <c r="M62" i="17" s="1"/>
  <c r="M22" i="17"/>
  <c r="M34" i="17" s="1"/>
  <c r="CY141" i="10"/>
  <c r="AU101" i="10"/>
  <c r="V93" i="10"/>
  <c r="BM87" i="10"/>
  <c r="BM137" i="10" s="1"/>
  <c r="BM128" i="10"/>
  <c r="BO128" i="10"/>
  <c r="BO87" i="10"/>
  <c r="CX131" i="10"/>
  <c r="O108" i="10"/>
  <c r="V98" i="10"/>
  <c r="AB107" i="10"/>
  <c r="BP129" i="10"/>
  <c r="BP88" i="10"/>
  <c r="BP138" i="10" s="1"/>
  <c r="BK129" i="10"/>
  <c r="BK88" i="10"/>
  <c r="BK138" i="10" s="1"/>
  <c r="CZ139" i="10"/>
  <c r="CR130" i="10"/>
  <c r="O110" i="10"/>
  <c r="V100" i="10"/>
  <c r="V18" i="17"/>
  <c r="J44" i="17" s="1"/>
  <c r="L18" i="17"/>
  <c r="L30" i="17" s="1"/>
  <c r="AC18" i="17"/>
  <c r="E58" i="17" s="1"/>
  <c r="AB102" i="10"/>
  <c r="BP85" i="10"/>
  <c r="BP126" i="10"/>
  <c r="BG135" i="10"/>
  <c r="CU131" i="10"/>
  <c r="AA22" i="17"/>
  <c r="C62" i="17" s="1"/>
  <c r="AI22" i="17"/>
  <c r="K62" i="17" s="1"/>
  <c r="N22" i="17"/>
  <c r="B48" i="17" s="1"/>
  <c r="BF91" i="10"/>
  <c r="BF132" i="10"/>
  <c r="BY101" i="10"/>
  <c r="CV130" i="10"/>
  <c r="AR98" i="10"/>
  <c r="CV138" i="10"/>
  <c r="CQ129" i="10"/>
  <c r="AL92" i="10"/>
  <c r="CR135" i="10"/>
  <c r="BO86" i="10"/>
  <c r="BO127" i="10"/>
  <c r="CU132" i="10"/>
  <c r="DA128" i="10"/>
  <c r="BV100" i="10"/>
  <c r="CQ131" i="10"/>
  <c r="Q16" i="17"/>
  <c r="E42" i="17" s="1"/>
  <c r="AE16" i="17"/>
  <c r="G56" i="17" s="1"/>
  <c r="AF16" i="17"/>
  <c r="H56" i="17" s="1"/>
  <c r="CZ127" i="10"/>
  <c r="AI21" i="17"/>
  <c r="K61" i="17" s="1"/>
  <c r="C21" i="17"/>
  <c r="C33" i="17" s="1"/>
  <c r="AK21" i="17"/>
  <c r="M61" i="17" s="1"/>
  <c r="CR131" i="10"/>
  <c r="CU97" i="10"/>
  <c r="CW127" i="10"/>
  <c r="M20" i="17"/>
  <c r="M32" i="17" s="1"/>
  <c r="Q20" i="17"/>
  <c r="E46" i="17" s="1"/>
  <c r="P20" i="17"/>
  <c r="D46" i="17" s="1"/>
  <c r="CX128" i="10"/>
  <c r="CE99" i="10"/>
  <c r="CF89" i="10"/>
  <c r="BV99" i="10"/>
  <c r="CZ140" i="10"/>
  <c r="CP138" i="10"/>
  <c r="AV88" i="10"/>
  <c r="AL98" i="10"/>
  <c r="DA135" i="10"/>
  <c r="AH110" i="10"/>
  <c r="CZ130" i="10"/>
  <c r="CW92" i="10"/>
  <c r="CR139" i="10"/>
  <c r="AH18" i="17"/>
  <c r="J58" i="17" s="1"/>
  <c r="N18" i="17"/>
  <c r="B44" i="17" s="1"/>
  <c r="M18" i="17"/>
  <c r="M30" i="17" s="1"/>
  <c r="BM135" i="10"/>
  <c r="CE95" i="10"/>
  <c r="CC92" i="10"/>
  <c r="CR138" i="10"/>
  <c r="CU140" i="10"/>
  <c r="O22" i="17"/>
  <c r="C48" i="17" s="1"/>
  <c r="Q22" i="17"/>
  <c r="E48" i="17" s="1"/>
  <c r="S22" i="17"/>
  <c r="G48" i="17" s="1"/>
  <c r="AH109" i="10"/>
  <c r="CV129" i="10"/>
  <c r="CQ138" i="10"/>
  <c r="BU122" i="10"/>
  <c r="CQ146" i="10"/>
  <c r="CC116" i="10"/>
  <c r="CE96" i="10"/>
  <c r="CE116" i="10" s="1"/>
  <c r="CU129" i="10"/>
  <c r="CW132" i="10"/>
  <c r="AH97" i="10"/>
  <c r="AH107" i="10" s="1"/>
  <c r="CB100" i="10"/>
  <c r="AU99" i="10"/>
  <c r="CQ140" i="10"/>
  <c r="AA16" i="17"/>
  <c r="C56" i="17" s="1"/>
  <c r="E16" i="17"/>
  <c r="E28" i="17" s="1"/>
  <c r="J16" i="17"/>
  <c r="J28" i="17" s="1"/>
  <c r="CZ136" i="10"/>
  <c r="CR140" i="10"/>
  <c r="CW136" i="10"/>
  <c r="W20" i="17"/>
  <c r="K46" i="17" s="1"/>
  <c r="Y20" i="17"/>
  <c r="M46" i="17" s="1"/>
  <c r="AA20" i="17"/>
  <c r="C60" i="17" s="1"/>
  <c r="CX137" i="10"/>
  <c r="BP89" i="10"/>
  <c r="BP139" i="10" s="1"/>
  <c r="BP130" i="10"/>
  <c r="BQ130" i="10"/>
  <c r="BQ89" i="10"/>
  <c r="BQ139" i="10" s="1"/>
  <c r="P71" i="22"/>
  <c r="D62" i="21" s="1"/>
  <c r="F62" i="21" s="1"/>
  <c r="F45" i="21"/>
  <c r="D60" i="21"/>
  <c r="F60" i="21" s="1"/>
  <c r="D62" i="15"/>
  <c r="F45" i="15"/>
  <c r="E60" i="11"/>
  <c r="C60" i="15"/>
  <c r="B5" i="14"/>
  <c r="B5" i="8"/>
  <c r="G90" i="7"/>
  <c r="CE122" i="10" l="1"/>
  <c r="DA146" i="10"/>
  <c r="DA152" i="10" s="1"/>
  <c r="DA159" i="10" s="1"/>
  <c r="M24" i="16" s="1"/>
  <c r="Q104" i="20" s="1"/>
  <c r="CR146" i="10"/>
  <c r="CR152" i="10" s="1"/>
  <c r="CR159" i="10" s="1"/>
  <c r="D24" i="16" s="1"/>
  <c r="H104" i="20" s="1"/>
  <c r="F78" i="22" s="1"/>
  <c r="BV122" i="10"/>
  <c r="BY122" i="10"/>
  <c r="CU146" i="10"/>
  <c r="CU152" i="10" s="1"/>
  <c r="CU159" i="10" s="1"/>
  <c r="G24" i="16" s="1"/>
  <c r="K104" i="20" s="1"/>
  <c r="K110" i="20" s="1"/>
  <c r="K124" i="20" s="1"/>
  <c r="K136" i="20" s="1"/>
  <c r="CZ152" i="10"/>
  <c r="CZ159" i="10" s="1"/>
  <c r="L24" i="16" s="1"/>
  <c r="P104" i="20" s="1"/>
  <c r="N78" i="22" s="1"/>
  <c r="CW152" i="10"/>
  <c r="CW159" i="10" s="1"/>
  <c r="I24" i="16" s="1"/>
  <c r="M104" i="20" s="1"/>
  <c r="K78" i="22" s="1"/>
  <c r="AB105" i="10"/>
  <c r="AB112" i="10" s="1"/>
  <c r="X122" i="10"/>
  <c r="AH123" i="10" s="1"/>
  <c r="BG145" i="10"/>
  <c r="AI115" i="10"/>
  <c r="AI122" i="10" s="1"/>
  <c r="CB95" i="10"/>
  <c r="CX135" i="10"/>
  <c r="AH111" i="10"/>
  <c r="AI111" i="10" s="1"/>
  <c r="V109" i="10"/>
  <c r="AU110" i="10"/>
  <c r="N36" i="17"/>
  <c r="AI106" i="10"/>
  <c r="BQ95" i="10"/>
  <c r="CP136" i="10"/>
  <c r="CP142" i="10" s="1"/>
  <c r="CP158" i="10" s="1"/>
  <c r="CD92" i="10"/>
  <c r="DA108" i="10"/>
  <c r="CT92" i="10"/>
  <c r="CF87" i="10"/>
  <c r="CU136" i="10"/>
  <c r="CU142" i="10" s="1"/>
  <c r="CU158" i="10" s="1"/>
  <c r="BZ92" i="10"/>
  <c r="CT138" i="10"/>
  <c r="DB138" i="10" s="1"/>
  <c r="CU92" i="10"/>
  <c r="N60" i="17"/>
  <c r="CB96" i="10"/>
  <c r="CB102" i="10" s="1"/>
  <c r="V108" i="10"/>
  <c r="CS92" i="10"/>
  <c r="V107" i="10"/>
  <c r="CE108" i="10"/>
  <c r="AI110" i="10"/>
  <c r="N63" i="17"/>
  <c r="CF91" i="10"/>
  <c r="DA107" i="10"/>
  <c r="CS139" i="10"/>
  <c r="CS142" i="10" s="1"/>
  <c r="CS158" i="10" s="1"/>
  <c r="CU98" i="10"/>
  <c r="CU108" i="10" s="1"/>
  <c r="BY100" i="10"/>
  <c r="BY102" i="10" s="1"/>
  <c r="BX92" i="10"/>
  <c r="DA142" i="10"/>
  <c r="DA158" i="10" s="1"/>
  <c r="CF90" i="10"/>
  <c r="CQ137" i="10"/>
  <c r="N50" i="17"/>
  <c r="V110" i="10"/>
  <c r="AH108" i="10"/>
  <c r="AI108" i="10" s="1"/>
  <c r="I66" i="17"/>
  <c r="K74" i="22" s="1"/>
  <c r="K75" i="22" s="1"/>
  <c r="DA106" i="10"/>
  <c r="CE110" i="10"/>
  <c r="N32" i="17"/>
  <c r="D52" i="17"/>
  <c r="F74" i="5" s="1"/>
  <c r="F75" i="5" s="1"/>
  <c r="L52" i="17"/>
  <c r="N74" i="5" s="1"/>
  <c r="N75" i="5" s="1"/>
  <c r="AI93" i="10"/>
  <c r="K52" i="17"/>
  <c r="M74" i="5" s="1"/>
  <c r="M75" i="5" s="1"/>
  <c r="M52" i="17"/>
  <c r="O74" i="5" s="1"/>
  <c r="O75" i="5" s="1"/>
  <c r="M38" i="17"/>
  <c r="O74" i="1" s="1"/>
  <c r="O75" i="1" s="1"/>
  <c r="O80" i="1" s="1"/>
  <c r="C52" i="17"/>
  <c r="E74" i="5" s="1"/>
  <c r="E75" i="5" s="1"/>
  <c r="K66" i="17"/>
  <c r="M74" i="22" s="1"/>
  <c r="M75" i="22" s="1"/>
  <c r="I38" i="17"/>
  <c r="K74" i="1" s="1"/>
  <c r="K75" i="1" s="1"/>
  <c r="K80" i="1" s="1"/>
  <c r="F38" i="17"/>
  <c r="H74" i="1" s="1"/>
  <c r="H75" i="1" s="1"/>
  <c r="H80" i="1" s="1"/>
  <c r="G52" i="17"/>
  <c r="I74" i="5" s="1"/>
  <c r="I75" i="5" s="1"/>
  <c r="V106" i="10"/>
  <c r="M66" i="17"/>
  <c r="O74" i="22" s="1"/>
  <c r="O75" i="22" s="1"/>
  <c r="N35" i="17"/>
  <c r="N47" i="17"/>
  <c r="N64" i="17"/>
  <c r="CX136" i="10"/>
  <c r="H38" i="17"/>
  <c r="J74" i="1" s="1"/>
  <c r="J75" i="1" s="1"/>
  <c r="J80" i="1" s="1"/>
  <c r="N49" i="17"/>
  <c r="CQ135" i="10"/>
  <c r="F66" i="17"/>
  <c r="H74" i="22" s="1"/>
  <c r="H75" i="22" s="1"/>
  <c r="AI97" i="10"/>
  <c r="I52" i="17"/>
  <c r="K74" i="5" s="1"/>
  <c r="K75" i="5" s="1"/>
  <c r="N30" i="17"/>
  <c r="AI107" i="10"/>
  <c r="DA110" i="10"/>
  <c r="BY106" i="10"/>
  <c r="N62" i="17"/>
  <c r="CE111" i="10"/>
  <c r="CF86" i="10"/>
  <c r="C38" i="17"/>
  <c r="E74" i="1" s="1"/>
  <c r="E75" i="1" s="1"/>
  <c r="E80" i="1" s="1"/>
  <c r="CZ141" i="10"/>
  <c r="CZ142" i="10" s="1"/>
  <c r="CZ158" i="10" s="1"/>
  <c r="D38" i="17"/>
  <c r="F74" i="1" s="1"/>
  <c r="F75" i="1" s="1"/>
  <c r="F80" i="1" s="1"/>
  <c r="J38" i="17"/>
  <c r="L74" i="1" s="1"/>
  <c r="L75" i="1" s="1"/>
  <c r="L80" i="1" s="1"/>
  <c r="CE93" i="10"/>
  <c r="E38" i="17"/>
  <c r="G74" i="1" s="1"/>
  <c r="G75" i="1" s="1"/>
  <c r="G80" i="1" s="1"/>
  <c r="C66" i="17"/>
  <c r="E74" i="22" s="1"/>
  <c r="E75" i="22" s="1"/>
  <c r="N61" i="17"/>
  <c r="BO92" i="10"/>
  <c r="AU109" i="10"/>
  <c r="L38" i="17"/>
  <c r="N74" i="1" s="1"/>
  <c r="N75" i="1" s="1"/>
  <c r="N80" i="1" s="1"/>
  <c r="J52" i="17"/>
  <c r="L74" i="5" s="1"/>
  <c r="L75" i="5" s="1"/>
  <c r="E66" i="17"/>
  <c r="G74" i="22" s="1"/>
  <c r="G75" i="22" s="1"/>
  <c r="J66" i="17"/>
  <c r="L74" i="22" s="1"/>
  <c r="L75" i="22" s="1"/>
  <c r="CY92" i="10"/>
  <c r="AU108" i="10"/>
  <c r="CR141" i="10"/>
  <c r="CR142" i="10" s="1"/>
  <c r="CR158" i="10" s="1"/>
  <c r="L66" i="17"/>
  <c r="N74" i="22" s="1"/>
  <c r="N75" i="22" s="1"/>
  <c r="G38" i="17"/>
  <c r="I74" i="1" s="1"/>
  <c r="I75" i="1" s="1"/>
  <c r="CV141" i="10"/>
  <c r="CR101" i="10"/>
  <c r="CU111" i="10" s="1"/>
  <c r="AN122" i="10"/>
  <c r="CT145" i="10"/>
  <c r="CT152" i="10" s="1"/>
  <c r="CT159" i="10" s="1"/>
  <c r="F24" i="16" s="1"/>
  <c r="J104" i="20" s="1"/>
  <c r="CU109" i="10"/>
  <c r="BI137" i="10"/>
  <c r="BK97" i="10"/>
  <c r="BQ92" i="10"/>
  <c r="BQ135" i="10"/>
  <c r="AV93" i="10"/>
  <c r="BG92" i="10"/>
  <c r="AU111" i="10"/>
  <c r="BQ136" i="10"/>
  <c r="AV96" i="10"/>
  <c r="AO106" i="10"/>
  <c r="BI139" i="10"/>
  <c r="BK99" i="10"/>
  <c r="AH105" i="10"/>
  <c r="AH102" i="10"/>
  <c r="AO109" i="10"/>
  <c r="AV99" i="10"/>
  <c r="F111" i="7"/>
  <c r="G111" i="7" s="1"/>
  <c r="H111" i="7" s="1"/>
  <c r="I111" i="7" s="1"/>
  <c r="J111" i="7" s="1"/>
  <c r="F124" i="7"/>
  <c r="CQ92" i="10"/>
  <c r="CB92" i="10"/>
  <c r="V103" i="10"/>
  <c r="N34" i="17"/>
  <c r="BH101" i="10"/>
  <c r="BR91" i="10"/>
  <c r="BF141" i="10"/>
  <c r="BR85" i="10"/>
  <c r="BF92" i="10"/>
  <c r="BH95" i="10"/>
  <c r="BQ93" i="10"/>
  <c r="BF135" i="10"/>
  <c r="N58" i="17"/>
  <c r="N33" i="17"/>
  <c r="CE102" i="10"/>
  <c r="BR88" i="10"/>
  <c r="BH98" i="10"/>
  <c r="BF138" i="10"/>
  <c r="BI140" i="10"/>
  <c r="BK100" i="10"/>
  <c r="CP146" i="10"/>
  <c r="BT122" i="10"/>
  <c r="AU106" i="10"/>
  <c r="DB91" i="10"/>
  <c r="DB87" i="10"/>
  <c r="AH103" i="10"/>
  <c r="AO102" i="10"/>
  <c r="O112" i="10"/>
  <c r="V105" i="10"/>
  <c r="U113" i="10"/>
  <c r="AO108" i="10"/>
  <c r="AV98" i="10"/>
  <c r="BI92" i="10"/>
  <c r="BK95" i="10"/>
  <c r="BI135" i="10"/>
  <c r="E52" i="17"/>
  <c r="G74" i="5" s="1"/>
  <c r="G75" i="5" s="1"/>
  <c r="BG142" i="10"/>
  <c r="BG158" i="10" s="1"/>
  <c r="CY146" i="10"/>
  <c r="CY152" i="10" s="1"/>
  <c r="CY159" i="10" s="1"/>
  <c r="K24" i="16" s="1"/>
  <c r="O104" i="20" s="1"/>
  <c r="CC122" i="10"/>
  <c r="BP92" i="10"/>
  <c r="BP135" i="10"/>
  <c r="CE105" i="10"/>
  <c r="BL138" i="10"/>
  <c r="BN98" i="10"/>
  <c r="DB89" i="10"/>
  <c r="CR97" i="10"/>
  <c r="BF116" i="10"/>
  <c r="BF136" i="10"/>
  <c r="BR86" i="10"/>
  <c r="BH96" i="10"/>
  <c r="BH116" i="10" s="1"/>
  <c r="BP116" i="10"/>
  <c r="BP136" i="10"/>
  <c r="N45" i="17"/>
  <c r="F52" i="17"/>
  <c r="H74" i="5" s="1"/>
  <c r="H75" i="5" s="1"/>
  <c r="H80" i="5" s="1"/>
  <c r="DA111" i="10"/>
  <c r="AI95" i="10"/>
  <c r="CE107" i="10"/>
  <c r="BZ122" i="10"/>
  <c r="CV146" i="10"/>
  <c r="CV152" i="10" s="1"/>
  <c r="CV159" i="10" s="1"/>
  <c r="H24" i="16" s="1"/>
  <c r="L104" i="20" s="1"/>
  <c r="BO138" i="10"/>
  <c r="BQ98" i="10"/>
  <c r="BK92" i="10"/>
  <c r="BK135" i="10"/>
  <c r="BK142" i="10" s="1"/>
  <c r="BK158" i="10" s="1"/>
  <c r="U112" i="10"/>
  <c r="N57" i="17"/>
  <c r="CQ122" i="10"/>
  <c r="CQ147" i="10"/>
  <c r="BR87" i="10"/>
  <c r="BF137" i="10"/>
  <c r="BH97" i="10"/>
  <c r="CF101" i="10"/>
  <c r="BY111" i="10"/>
  <c r="DB140" i="10"/>
  <c r="BL92" i="10"/>
  <c r="BN95" i="10"/>
  <c r="BL135" i="10"/>
  <c r="CQ145" i="10"/>
  <c r="AK122" i="10"/>
  <c r="AV115" i="10"/>
  <c r="AV122" i="10" s="1"/>
  <c r="N59" i="17"/>
  <c r="CV92" i="10"/>
  <c r="BH92" i="10"/>
  <c r="BH135" i="10"/>
  <c r="BH142" i="10" s="1"/>
  <c r="BH158" i="10" s="1"/>
  <c r="BL116" i="10"/>
  <c r="BN96" i="10"/>
  <c r="BN116" i="10" s="1"/>
  <c r="BL136" i="10"/>
  <c r="BY107" i="10"/>
  <c r="CF97" i="10"/>
  <c r="BY108" i="10"/>
  <c r="CF98" i="10"/>
  <c r="R102" i="20"/>
  <c r="CF99" i="10"/>
  <c r="BY109" i="10"/>
  <c r="H52" i="17"/>
  <c r="J74" i="5" s="1"/>
  <c r="J75" i="5" s="1"/>
  <c r="N56" i="17"/>
  <c r="AV97" i="10"/>
  <c r="AO107" i="10"/>
  <c r="BO140" i="10"/>
  <c r="BQ100" i="10"/>
  <c r="N31" i="17"/>
  <c r="N29" i="17"/>
  <c r="AI109" i="10"/>
  <c r="D66" i="17"/>
  <c r="F74" i="22" s="1"/>
  <c r="F75" i="22" s="1"/>
  <c r="CV137" i="10"/>
  <c r="CP122" i="10"/>
  <c r="CP147" i="10"/>
  <c r="DB117" i="10"/>
  <c r="N44" i="17"/>
  <c r="F60" i="15"/>
  <c r="C60" i="21"/>
  <c r="BO116" i="10"/>
  <c r="BO136" i="10"/>
  <c r="BQ96" i="10"/>
  <c r="BQ116" i="10" s="1"/>
  <c r="BO139" i="10"/>
  <c r="BQ99" i="10"/>
  <c r="BL140" i="10"/>
  <c r="BN100" i="10"/>
  <c r="AO111" i="10"/>
  <c r="AV101" i="10"/>
  <c r="CW142" i="10"/>
  <c r="CW158" i="10" s="1"/>
  <c r="BL141" i="10"/>
  <c r="BN101" i="10"/>
  <c r="N28" i="17"/>
  <c r="B38" i="17"/>
  <c r="DA93" i="10"/>
  <c r="B66" i="17"/>
  <c r="D74" i="22" s="1"/>
  <c r="O128" i="10"/>
  <c r="U123" i="10"/>
  <c r="BF140" i="10"/>
  <c r="BR90" i="10"/>
  <c r="BH100" i="10"/>
  <c r="BO141" i="10"/>
  <c r="BQ101" i="10"/>
  <c r="N43" i="17"/>
  <c r="R102" i="12"/>
  <c r="AU107" i="10"/>
  <c r="AV100" i="10"/>
  <c r="AO110" i="10"/>
  <c r="BQ97" i="10"/>
  <c r="BO137" i="10"/>
  <c r="AU102" i="10"/>
  <c r="K38" i="17"/>
  <c r="M74" i="1" s="1"/>
  <c r="M75" i="1" s="1"/>
  <c r="M80" i="1" s="1"/>
  <c r="BJ92" i="10"/>
  <c r="BJ135" i="10"/>
  <c r="BJ142" i="10" s="1"/>
  <c r="BJ158" i="10" s="1"/>
  <c r="BF139" i="10"/>
  <c r="BR89" i="10"/>
  <c r="BH99" i="10"/>
  <c r="B52" i="17"/>
  <c r="DA92" i="10"/>
  <c r="AL102" i="10"/>
  <c r="AV95" i="10"/>
  <c r="AU103" i="10"/>
  <c r="AO105" i="10"/>
  <c r="BL137" i="10"/>
  <c r="BN97" i="10"/>
  <c r="BI141" i="10"/>
  <c r="BK101" i="10"/>
  <c r="CE109" i="10"/>
  <c r="BL139" i="10"/>
  <c r="BN99" i="10"/>
  <c r="BM116" i="10"/>
  <c r="BM136" i="10"/>
  <c r="BM142" i="10" s="1"/>
  <c r="BM158" i="10" s="1"/>
  <c r="BM92" i="10"/>
  <c r="BV102" i="10"/>
  <c r="BY105" i="10"/>
  <c r="CF95" i="10"/>
  <c r="CS146" i="10"/>
  <c r="CS152" i="10" s="1"/>
  <c r="CS159" i="10" s="1"/>
  <c r="E24" i="16" s="1"/>
  <c r="I104" i="20" s="1"/>
  <c r="BW122" i="10"/>
  <c r="DA105" i="10"/>
  <c r="CX102" i="10"/>
  <c r="F62" i="15"/>
  <c r="C62" i="21"/>
  <c r="N48" i="17"/>
  <c r="G66" i="17"/>
  <c r="I74" i="22" s="1"/>
  <c r="I75" i="22" s="1"/>
  <c r="CY142" i="10"/>
  <c r="CY158" i="10" s="1"/>
  <c r="N46" i="17"/>
  <c r="BI116" i="10"/>
  <c r="BK96" i="10"/>
  <c r="BK116" i="10" s="1"/>
  <c r="BI136" i="10"/>
  <c r="CR95" i="10"/>
  <c r="N42" i="17"/>
  <c r="BI138" i="10"/>
  <c r="BK98" i="10"/>
  <c r="AR102" i="10"/>
  <c r="AU105" i="10"/>
  <c r="V111" i="10"/>
  <c r="CU110" i="10"/>
  <c r="DB100" i="10"/>
  <c r="H66" i="17"/>
  <c r="J74" i="22" s="1"/>
  <c r="J75" i="22" s="1"/>
  <c r="DB86" i="10"/>
  <c r="CR96" i="10"/>
  <c r="BN92" i="10"/>
  <c r="BN135" i="10"/>
  <c r="BN142" i="10" s="1"/>
  <c r="BN158" i="10" s="1"/>
  <c r="DA99" i="10"/>
  <c r="DA109" i="10" s="1"/>
  <c r="H90" i="7"/>
  <c r="C5" i="8"/>
  <c r="C5" i="14"/>
  <c r="BH146" i="10" l="1"/>
  <c r="BH152" i="10" s="1"/>
  <c r="BH159" i="10" s="1"/>
  <c r="D19" i="16" s="1"/>
  <c r="H104" i="12" s="1"/>
  <c r="BH122" i="10"/>
  <c r="BN146" i="10"/>
  <c r="BN152" i="10" s="1"/>
  <c r="BN159" i="10" s="1"/>
  <c r="J19" i="16" s="1"/>
  <c r="N104" i="12" s="1"/>
  <c r="BN122" i="10"/>
  <c r="BK122" i="10"/>
  <c r="BK146" i="10"/>
  <c r="BK152" i="10" s="1"/>
  <c r="BK159" i="10" s="1"/>
  <c r="G19" i="16" s="1"/>
  <c r="K104" i="12" s="1"/>
  <c r="CB116" i="10"/>
  <c r="M110" i="20"/>
  <c r="M124" i="20" s="1"/>
  <c r="M136" i="20" s="1"/>
  <c r="P110" i="20"/>
  <c r="P124" i="20" s="1"/>
  <c r="P136" i="20" s="1"/>
  <c r="H110" i="20"/>
  <c r="H124" i="20" s="1"/>
  <c r="H136" i="20" s="1"/>
  <c r="I78" i="22"/>
  <c r="I80" i="22" s="1"/>
  <c r="BG152" i="10"/>
  <c r="BG159" i="10" s="1"/>
  <c r="C19" i="16" s="1"/>
  <c r="G104" i="12" s="1"/>
  <c r="BR145" i="10"/>
  <c r="DB135" i="10"/>
  <c r="CX142" i="10"/>
  <c r="CX158" i="10" s="1"/>
  <c r="AH112" i="10"/>
  <c r="CF108" i="10"/>
  <c r="CE106" i="10"/>
  <c r="CE112" i="10" s="1"/>
  <c r="CF96" i="10"/>
  <c r="AV110" i="10"/>
  <c r="CU102" i="10"/>
  <c r="DB137" i="10"/>
  <c r="CF107" i="10"/>
  <c r="CT142" i="10"/>
  <c r="CT158" i="10" s="1"/>
  <c r="CQ142" i="10"/>
  <c r="CQ158" i="10" s="1"/>
  <c r="BQ106" i="10"/>
  <c r="DB108" i="10"/>
  <c r="F80" i="22"/>
  <c r="K80" i="22"/>
  <c r="DB139" i="10"/>
  <c r="CF93" i="10"/>
  <c r="DB98" i="10"/>
  <c r="BY110" i="10"/>
  <c r="CF110" i="10" s="1"/>
  <c r="DB136" i="10"/>
  <c r="CF100" i="10"/>
  <c r="AI103" i="10"/>
  <c r="CE103" i="10"/>
  <c r="AH113" i="10"/>
  <c r="DB99" i="10"/>
  <c r="AI105" i="10"/>
  <c r="AI113" i="10" s="1"/>
  <c r="DB111" i="10"/>
  <c r="AU123" i="10"/>
  <c r="AV108" i="10"/>
  <c r="BR140" i="10"/>
  <c r="DB110" i="10"/>
  <c r="BQ109" i="10"/>
  <c r="DB141" i="10"/>
  <c r="BR137" i="10"/>
  <c r="DB147" i="10"/>
  <c r="DB101" i="10"/>
  <c r="BO142" i="10"/>
  <c r="BO158" i="10" s="1"/>
  <c r="CF111" i="10"/>
  <c r="BQ102" i="10"/>
  <c r="AV109" i="10"/>
  <c r="BQ142" i="10"/>
  <c r="BQ158" i="10" s="1"/>
  <c r="BQ111" i="10"/>
  <c r="CV142" i="10"/>
  <c r="CV158" i="10" s="1"/>
  <c r="N80" i="22"/>
  <c r="BK111" i="10"/>
  <c r="BR101" i="10"/>
  <c r="AU112" i="10"/>
  <c r="CF105" i="10"/>
  <c r="BK109" i="10"/>
  <c r="BR99" i="10"/>
  <c r="AV111" i="10"/>
  <c r="BP146" i="10"/>
  <c r="BP152" i="10" s="1"/>
  <c r="BP159" i="10" s="1"/>
  <c r="L19" i="16" s="1"/>
  <c r="P104" i="12" s="1"/>
  <c r="BP122" i="10"/>
  <c r="BI142" i="10"/>
  <c r="BI158" i="10" s="1"/>
  <c r="G14" i="16"/>
  <c r="V128" i="10"/>
  <c r="BQ110" i="10"/>
  <c r="CQ152" i="10"/>
  <c r="CQ159" i="10" s="1"/>
  <c r="C24" i="16" s="1"/>
  <c r="G104" i="20" s="1"/>
  <c r="DB145" i="10"/>
  <c r="BK106" i="10"/>
  <c r="BR96" i="10"/>
  <c r="BK102" i="10"/>
  <c r="DB93" i="10"/>
  <c r="BK108" i="10"/>
  <c r="BR98" i="10"/>
  <c r="D74" i="5"/>
  <c r="N52" i="17"/>
  <c r="BK107" i="10"/>
  <c r="BR97" i="10"/>
  <c r="J78" i="22"/>
  <c r="J80" i="22" s="1"/>
  <c r="L110" i="20"/>
  <c r="L124" i="20" s="1"/>
  <c r="L136" i="20" s="1"/>
  <c r="BQ107" i="10"/>
  <c r="BR136" i="10"/>
  <c r="AV107" i="10"/>
  <c r="BF122" i="10"/>
  <c r="BF146" i="10"/>
  <c r="BR116" i="10"/>
  <c r="BF142" i="10"/>
  <c r="BF158" i="10" s="1"/>
  <c r="BR135" i="10"/>
  <c r="DA102" i="10"/>
  <c r="H78" i="22"/>
  <c r="H80" i="22" s="1"/>
  <c r="J110" i="20"/>
  <c r="J124" i="20" s="1"/>
  <c r="J136" i="20" s="1"/>
  <c r="P74" i="22"/>
  <c r="D65" i="21" s="1"/>
  <c r="D75" i="22"/>
  <c r="BL142" i="10"/>
  <c r="BL158" i="10" s="1"/>
  <c r="BQ105" i="10"/>
  <c r="BN102" i="10"/>
  <c r="DB97" i="10"/>
  <c r="CU107" i="10"/>
  <c r="DB107" i="10" s="1"/>
  <c r="DB96" i="10"/>
  <c r="CU106" i="10"/>
  <c r="DB106" i="10" s="1"/>
  <c r="AU113" i="10"/>
  <c r="AV105" i="10"/>
  <c r="AO112" i="10"/>
  <c r="DA123" i="10"/>
  <c r="BL122" i="10"/>
  <c r="BL146" i="10"/>
  <c r="BL152" i="10" s="1"/>
  <c r="BL159" i="10" s="1"/>
  <c r="H19" i="16" s="1"/>
  <c r="L104" i="12" s="1"/>
  <c r="BK105" i="10"/>
  <c r="BR95" i="10"/>
  <c r="BQ103" i="10"/>
  <c r="BH102" i="10"/>
  <c r="BI146" i="10"/>
  <c r="BI152" i="10" s="1"/>
  <c r="BI159" i="10" s="1"/>
  <c r="E19" i="16" s="1"/>
  <c r="I104" i="12" s="1"/>
  <c r="BI122" i="10"/>
  <c r="BQ146" i="10"/>
  <c r="BQ152" i="10" s="1"/>
  <c r="BQ159" i="10" s="1"/>
  <c r="M19" i="16" s="1"/>
  <c r="Q104" i="12" s="1"/>
  <c r="BQ122" i="10"/>
  <c r="BR139" i="10"/>
  <c r="N38" i="17"/>
  <c r="D74" i="1"/>
  <c r="DB95" i="10"/>
  <c r="CU105" i="10"/>
  <c r="CR102" i="10"/>
  <c r="DA103" i="10"/>
  <c r="BM122" i="10"/>
  <c r="BM146" i="10"/>
  <c r="BM152" i="10" s="1"/>
  <c r="BM159" i="10" s="1"/>
  <c r="I19" i="16" s="1"/>
  <c r="M104" i="12" s="1"/>
  <c r="V113" i="10"/>
  <c r="V122" i="10"/>
  <c r="AV106" i="10"/>
  <c r="AV103" i="10"/>
  <c r="CF109" i="10"/>
  <c r="BQ108" i="10"/>
  <c r="M78" i="22"/>
  <c r="M80" i="22" s="1"/>
  <c r="O110" i="20"/>
  <c r="O124" i="20" s="1"/>
  <c r="O136" i="20" s="1"/>
  <c r="BR93" i="10"/>
  <c r="F125" i="7"/>
  <c r="G125" i="7" s="1"/>
  <c r="H125" i="7" s="1"/>
  <c r="I125" i="7" s="1"/>
  <c r="J125" i="7" s="1"/>
  <c r="F136" i="7"/>
  <c r="N66" i="17"/>
  <c r="O78" i="22"/>
  <c r="O80" i="22" s="1"/>
  <c r="Q110" i="20"/>
  <c r="Q124" i="20" s="1"/>
  <c r="Q136" i="20" s="1"/>
  <c r="BP142" i="10"/>
  <c r="BP158" i="10" s="1"/>
  <c r="CP152" i="10"/>
  <c r="G78" i="22"/>
  <c r="G80" i="22" s="1"/>
  <c r="I110" i="20"/>
  <c r="I124" i="20" s="1"/>
  <c r="I136" i="20" s="1"/>
  <c r="BK110" i="10"/>
  <c r="BR100" i="10"/>
  <c r="BO146" i="10"/>
  <c r="BO152" i="10" s="1"/>
  <c r="BO159" i="10" s="1"/>
  <c r="K19" i="16" s="1"/>
  <c r="O104" i="12" s="1"/>
  <c r="BO122" i="10"/>
  <c r="BR138" i="10"/>
  <c r="BR141" i="10"/>
  <c r="DB109" i="10"/>
  <c r="D5" i="8"/>
  <c r="D5" i="14"/>
  <c r="I90" i="7"/>
  <c r="CF116" i="10" l="1"/>
  <c r="CF122" i="10" s="1"/>
  <c r="CX146" i="10"/>
  <c r="CB122" i="10"/>
  <c r="CE123" i="10" s="1"/>
  <c r="I78" i="5"/>
  <c r="I80" i="5" s="1"/>
  <c r="K110" i="12"/>
  <c r="K124" i="12" s="1"/>
  <c r="K136" i="12" s="1"/>
  <c r="L78" i="5"/>
  <c r="L80" i="5" s="1"/>
  <c r="N110" i="12"/>
  <c r="N124" i="12" s="1"/>
  <c r="N136" i="12" s="1"/>
  <c r="F78" i="5"/>
  <c r="F80" i="5" s="1"/>
  <c r="H110" i="12"/>
  <c r="H124" i="12" s="1"/>
  <c r="H136" i="12" s="1"/>
  <c r="E78" i="5"/>
  <c r="E80" i="5" s="1"/>
  <c r="G110" i="12"/>
  <c r="G124" i="12" s="1"/>
  <c r="G136" i="12" s="1"/>
  <c r="CF103" i="10"/>
  <c r="CF106" i="10"/>
  <c r="CF113" i="10" s="1"/>
  <c r="BR106" i="10"/>
  <c r="DB158" i="10"/>
  <c r="CE113" i="10"/>
  <c r="DB142" i="10"/>
  <c r="BR110" i="10"/>
  <c r="BY112" i="10"/>
  <c r="BR108" i="10"/>
  <c r="BR109" i="10"/>
  <c r="BR111" i="10"/>
  <c r="P74" i="5"/>
  <c r="D75" i="5"/>
  <c r="J78" i="5"/>
  <c r="J80" i="5" s="1"/>
  <c r="L110" i="12"/>
  <c r="L124" i="12" s="1"/>
  <c r="L136" i="12" s="1"/>
  <c r="F137" i="7"/>
  <c r="G137" i="7" s="1"/>
  <c r="H137" i="7" s="1"/>
  <c r="I137" i="7" s="1"/>
  <c r="J137" i="7" s="1"/>
  <c r="F147" i="7"/>
  <c r="F148" i="7"/>
  <c r="BR105" i="10"/>
  <c r="BQ113" i="10"/>
  <c r="BQ123" i="10"/>
  <c r="M78" i="5"/>
  <c r="M80" i="5" s="1"/>
  <c r="O110" i="12"/>
  <c r="O124" i="12" s="1"/>
  <c r="O136" i="12" s="1"/>
  <c r="N78" i="5"/>
  <c r="N80" i="5" s="1"/>
  <c r="P110" i="12"/>
  <c r="P124" i="12" s="1"/>
  <c r="P136" i="12" s="1"/>
  <c r="O78" i="5"/>
  <c r="O80" i="5" s="1"/>
  <c r="Q110" i="12"/>
  <c r="Q124" i="12" s="1"/>
  <c r="Q136" i="12" s="1"/>
  <c r="K78" i="5"/>
  <c r="K80" i="5" s="1"/>
  <c r="M110" i="12"/>
  <c r="M124" i="12" s="1"/>
  <c r="M136" i="12" s="1"/>
  <c r="G78" i="5"/>
  <c r="G80" i="5" s="1"/>
  <c r="I110" i="12"/>
  <c r="I124" i="12" s="1"/>
  <c r="I136" i="12" s="1"/>
  <c r="E78" i="22"/>
  <c r="E80" i="22" s="1"/>
  <c r="G110" i="20"/>
  <c r="G124" i="20" s="1"/>
  <c r="G136" i="20" s="1"/>
  <c r="DB105" i="10"/>
  <c r="DA113" i="10"/>
  <c r="BR146" i="10"/>
  <c r="BR152" i="10" s="1"/>
  <c r="BF152" i="10"/>
  <c r="CP159" i="10"/>
  <c r="AV113" i="10"/>
  <c r="P75" i="22"/>
  <c r="D66" i="21" s="1"/>
  <c r="F66" i="21" s="1"/>
  <c r="BR142" i="10"/>
  <c r="BR107" i="10"/>
  <c r="P74" i="1"/>
  <c r="D75" i="1"/>
  <c r="DB103" i="10"/>
  <c r="BR103" i="10"/>
  <c r="BR158" i="10"/>
  <c r="K104" i="7"/>
  <c r="N14" i="16"/>
  <c r="J90" i="7"/>
  <c r="E5" i="14"/>
  <c r="E5" i="8"/>
  <c r="CX152" i="10" l="1"/>
  <c r="DB146" i="10"/>
  <c r="DB152" i="10" s="1"/>
  <c r="B53" i="9"/>
  <c r="D52" i="9" s="1"/>
  <c r="C65" i="11"/>
  <c r="C65" i="15" s="1"/>
  <c r="C27" i="14"/>
  <c r="C27" i="8"/>
  <c r="BF159" i="10"/>
  <c r="BQ153" i="10"/>
  <c r="I78" i="1"/>
  <c r="R104" i="7"/>
  <c r="R110" i="7" s="1"/>
  <c r="K110" i="7"/>
  <c r="B24" i="16"/>
  <c r="F143" i="7"/>
  <c r="G148" i="7"/>
  <c r="P75" i="5"/>
  <c r="D66" i="15" s="1"/>
  <c r="BR122" i="10"/>
  <c r="BR113" i="10"/>
  <c r="G146" i="7"/>
  <c r="G147" i="7" s="1"/>
  <c r="H146" i="7" s="1"/>
  <c r="H147" i="7" s="1"/>
  <c r="I146" i="7" s="1"/>
  <c r="I147" i="7" s="1"/>
  <c r="J146" i="7" s="1"/>
  <c r="J147" i="7" s="1"/>
  <c r="K146" i="7" s="1"/>
  <c r="F141" i="7"/>
  <c r="P75" i="1"/>
  <c r="C66" i="11" s="1"/>
  <c r="D80" i="1"/>
  <c r="DB122" i="10"/>
  <c r="DB113" i="10"/>
  <c r="G27" i="14"/>
  <c r="D65" i="15"/>
  <c r="C65" i="21" s="1"/>
  <c r="G27" i="8"/>
  <c r="F5" i="14"/>
  <c r="K90" i="7"/>
  <c r="F5" i="8"/>
  <c r="CX159" i="10" l="1"/>
  <c r="DA153" i="10"/>
  <c r="F104" i="20"/>
  <c r="G140" i="7"/>
  <c r="G141" i="7" s="1"/>
  <c r="F142" i="7"/>
  <c r="K124" i="7"/>
  <c r="K111" i="7"/>
  <c r="L111" i="7" s="1"/>
  <c r="M111" i="7" s="1"/>
  <c r="N111" i="7" s="1"/>
  <c r="O111" i="7" s="1"/>
  <c r="P111" i="7" s="1"/>
  <c r="Q111" i="7" s="1"/>
  <c r="P78" i="1"/>
  <c r="I80" i="1"/>
  <c r="P80" i="1" s="1"/>
  <c r="C66" i="15"/>
  <c r="E66" i="11"/>
  <c r="BR159" i="10"/>
  <c r="B19" i="16"/>
  <c r="C66" i="21"/>
  <c r="F66" i="15"/>
  <c r="H148" i="7"/>
  <c r="G143" i="7"/>
  <c r="L90" i="7"/>
  <c r="G5" i="14"/>
  <c r="G5" i="8"/>
  <c r="J24" i="16" l="1"/>
  <c r="DB159" i="10"/>
  <c r="C69" i="11"/>
  <c r="D65" i="9"/>
  <c r="D76" i="9" s="1"/>
  <c r="C73" i="11"/>
  <c r="C73" i="15" s="1"/>
  <c r="C72" i="11"/>
  <c r="C72" i="15" s="1"/>
  <c r="B22" i="2"/>
  <c r="B23" i="2" s="1"/>
  <c r="F128" i="7"/>
  <c r="A133" i="7"/>
  <c r="J133" i="7"/>
  <c r="A128" i="7"/>
  <c r="M128" i="7"/>
  <c r="C26" i="14"/>
  <c r="B26" i="8"/>
  <c r="B26" i="14"/>
  <c r="C26" i="8"/>
  <c r="C68" i="11"/>
  <c r="C68" i="15" s="1"/>
  <c r="K136" i="7"/>
  <c r="R124" i="7"/>
  <c r="R136" i="7" s="1"/>
  <c r="K125" i="7"/>
  <c r="L125" i="7" s="1"/>
  <c r="M125" i="7" s="1"/>
  <c r="N125" i="7" s="1"/>
  <c r="O125" i="7" s="1"/>
  <c r="P125" i="7" s="1"/>
  <c r="Q125" i="7" s="1"/>
  <c r="H143" i="7"/>
  <c r="I148" i="7"/>
  <c r="G142" i="7"/>
  <c r="H140" i="7"/>
  <c r="H141" i="7" s="1"/>
  <c r="N19" i="16"/>
  <c r="F104" i="12"/>
  <c r="D78" i="22"/>
  <c r="F110" i="20"/>
  <c r="F124" i="20" s="1"/>
  <c r="F136" i="20" s="1"/>
  <c r="H5" i="8"/>
  <c r="M90" i="7"/>
  <c r="H5" i="14"/>
  <c r="N104" i="20" l="1"/>
  <c r="N24" i="16"/>
  <c r="I140" i="7"/>
  <c r="I141" i="7" s="1"/>
  <c r="H142" i="7"/>
  <c r="J148" i="7"/>
  <c r="I143" i="7"/>
  <c r="A26" i="14"/>
  <c r="C28" i="14"/>
  <c r="K137" i="7"/>
  <c r="L137" i="7" s="1"/>
  <c r="M137" i="7" s="1"/>
  <c r="N137" i="7" s="1"/>
  <c r="O137" i="7" s="1"/>
  <c r="P137" i="7" s="1"/>
  <c r="Q137" i="7" s="1"/>
  <c r="K147" i="7"/>
  <c r="L146" i="7" s="1"/>
  <c r="L147" i="7" s="1"/>
  <c r="M146" i="7" s="1"/>
  <c r="M147" i="7" s="1"/>
  <c r="N146" i="7" s="1"/>
  <c r="N147" i="7" s="1"/>
  <c r="O146" i="7" s="1"/>
  <c r="O147" i="7" s="1"/>
  <c r="P146" i="7" s="1"/>
  <c r="P147" i="7" s="1"/>
  <c r="Q146" i="7" s="1"/>
  <c r="Q147" i="7" s="1"/>
  <c r="D80" i="22"/>
  <c r="A26" i="8"/>
  <c r="C28" i="8"/>
  <c r="R104" i="12"/>
  <c r="R110" i="12" s="1"/>
  <c r="R124" i="12" s="1"/>
  <c r="R136" i="12" s="1"/>
  <c r="D78" i="5"/>
  <c r="F110" i="12"/>
  <c r="E69" i="11"/>
  <c r="C69" i="15"/>
  <c r="N90" i="7"/>
  <c r="I5" i="14"/>
  <c r="I5" i="8"/>
  <c r="L78" i="22" l="1"/>
  <c r="N110" i="20"/>
  <c r="N124" i="20" s="1"/>
  <c r="N136" i="20" s="1"/>
  <c r="R104" i="20"/>
  <c r="R110" i="20" s="1"/>
  <c r="R124" i="20" s="1"/>
  <c r="R136" i="20" s="1"/>
  <c r="F124" i="12"/>
  <c r="F111" i="12"/>
  <c r="G111" i="12" s="1"/>
  <c r="H111" i="12" s="1"/>
  <c r="I111" i="12" s="1"/>
  <c r="J111" i="12" s="1"/>
  <c r="K111" i="12" s="1"/>
  <c r="L111" i="12" s="1"/>
  <c r="M111" i="12" s="1"/>
  <c r="N111" i="12" s="1"/>
  <c r="O111" i="12" s="1"/>
  <c r="P111" i="12" s="1"/>
  <c r="Q111" i="12" s="1"/>
  <c r="F111" i="20" s="1"/>
  <c r="G111" i="20" s="1"/>
  <c r="H111" i="20" s="1"/>
  <c r="I111" i="20" s="1"/>
  <c r="J111" i="20" s="1"/>
  <c r="K111" i="20" s="1"/>
  <c r="L111" i="20" s="1"/>
  <c r="M111" i="20" s="1"/>
  <c r="P78" i="5"/>
  <c r="D80" i="5"/>
  <c r="P80" i="5" s="1"/>
  <c r="K148" i="7"/>
  <c r="J143" i="7"/>
  <c r="F146" i="12"/>
  <c r="D59" i="9"/>
  <c r="D62" i="9" s="1"/>
  <c r="J140" i="7"/>
  <c r="J141" i="7" s="1"/>
  <c r="I142" i="7"/>
  <c r="J5" i="14"/>
  <c r="J5" i="8"/>
  <c r="O90" i="7"/>
  <c r="N111" i="20" l="1"/>
  <c r="O111" i="20" s="1"/>
  <c r="P111" i="20" s="1"/>
  <c r="Q111" i="20" s="1"/>
  <c r="L80" i="22"/>
  <c r="P80" i="22" s="1"/>
  <c r="P78" i="22"/>
  <c r="D68" i="21" s="1"/>
  <c r="F26" i="8"/>
  <c r="F26" i="14"/>
  <c r="G26" i="8"/>
  <c r="D68" i="15"/>
  <c r="C68" i="21" s="1"/>
  <c r="G26" i="14"/>
  <c r="F136" i="12"/>
  <c r="F137" i="12" s="1"/>
  <c r="G137" i="12" s="1"/>
  <c r="H137" i="12" s="1"/>
  <c r="I137" i="12" s="1"/>
  <c r="J137" i="12" s="1"/>
  <c r="K137" i="12" s="1"/>
  <c r="L137" i="12" s="1"/>
  <c r="M137" i="12" s="1"/>
  <c r="N137" i="12" s="1"/>
  <c r="O137" i="12" s="1"/>
  <c r="P137" i="12" s="1"/>
  <c r="Q137" i="12" s="1"/>
  <c r="F137" i="20" s="1"/>
  <c r="G137" i="20" s="1"/>
  <c r="H137" i="20" s="1"/>
  <c r="I137" i="20" s="1"/>
  <c r="J137" i="20" s="1"/>
  <c r="K137" i="20" s="1"/>
  <c r="L137" i="20" s="1"/>
  <c r="M137" i="20" s="1"/>
  <c r="N137" i="20" s="1"/>
  <c r="O137" i="20" s="1"/>
  <c r="P137" i="20" s="1"/>
  <c r="Q137" i="20" s="1"/>
  <c r="F125" i="12"/>
  <c r="G125" i="12" s="1"/>
  <c r="H125" i="12" s="1"/>
  <c r="I125" i="12" s="1"/>
  <c r="J125" i="12" s="1"/>
  <c r="K125" i="12" s="1"/>
  <c r="L125" i="12" s="1"/>
  <c r="M125" i="12" s="1"/>
  <c r="N125" i="12" s="1"/>
  <c r="O125" i="12" s="1"/>
  <c r="P125" i="12" s="1"/>
  <c r="Q125" i="12" s="1"/>
  <c r="F125" i="20" s="1"/>
  <c r="G125" i="20" s="1"/>
  <c r="H125" i="20" s="1"/>
  <c r="I125" i="20" s="1"/>
  <c r="J125" i="20" s="1"/>
  <c r="K125" i="20" s="1"/>
  <c r="L125" i="20" s="1"/>
  <c r="M125" i="20" s="1"/>
  <c r="N125" i="20" s="1"/>
  <c r="O125" i="20" s="1"/>
  <c r="P125" i="20" s="1"/>
  <c r="Q125" i="20" s="1"/>
  <c r="J133" i="12"/>
  <c r="M128" i="12"/>
  <c r="F128" i="12"/>
  <c r="A128" i="12"/>
  <c r="A133" i="12"/>
  <c r="D72" i="15"/>
  <c r="C72" i="21" s="1"/>
  <c r="D73" i="15"/>
  <c r="C73" i="21" s="1"/>
  <c r="B25" i="2"/>
  <c r="B26" i="2" s="1"/>
  <c r="D69" i="15"/>
  <c r="K143" i="7"/>
  <c r="L148" i="7"/>
  <c r="K140" i="7"/>
  <c r="K141" i="7" s="1"/>
  <c r="J142" i="7"/>
  <c r="F140" i="12"/>
  <c r="K5" i="8"/>
  <c r="P90" i="7"/>
  <c r="K5" i="14"/>
  <c r="F147" i="12" l="1"/>
  <c r="F141" i="12" s="1"/>
  <c r="A128" i="20"/>
  <c r="M128" i="20"/>
  <c r="D73" i="21"/>
  <c r="A133" i="20"/>
  <c r="D69" i="21"/>
  <c r="F69" i="21" s="1"/>
  <c r="F128" i="20"/>
  <c r="J133" i="20"/>
  <c r="D72" i="21"/>
  <c r="E26" i="14"/>
  <c r="G28" i="14"/>
  <c r="K142" i="7"/>
  <c r="L140" i="7"/>
  <c r="L141" i="7" s="1"/>
  <c r="E26" i="8"/>
  <c r="G28" i="8"/>
  <c r="C69" i="21"/>
  <c r="F69" i="15"/>
  <c r="M148" i="7"/>
  <c r="L143" i="7"/>
  <c r="L5" i="8"/>
  <c r="L5" i="14"/>
  <c r="Q90" i="7"/>
  <c r="G146" i="12" l="1"/>
  <c r="G147" i="12" s="1"/>
  <c r="H146" i="12" s="1"/>
  <c r="H147" i="12" s="1"/>
  <c r="I146" i="12" s="1"/>
  <c r="I147" i="12" s="1"/>
  <c r="J146" i="12" s="1"/>
  <c r="J147" i="12" s="1"/>
  <c r="K146" i="12" s="1"/>
  <c r="K147" i="12" s="1"/>
  <c r="L146" i="12" s="1"/>
  <c r="L147" i="12" s="1"/>
  <c r="M146" i="12" s="1"/>
  <c r="M147" i="12" s="1"/>
  <c r="N146" i="12" s="1"/>
  <c r="N147" i="12" s="1"/>
  <c r="O146" i="12" s="1"/>
  <c r="O147" i="12" s="1"/>
  <c r="P146" i="12" s="1"/>
  <c r="P147" i="12" s="1"/>
  <c r="Q146" i="12" s="1"/>
  <c r="Q147" i="12" s="1"/>
  <c r="F146" i="20" s="1"/>
  <c r="F147" i="20" s="1"/>
  <c r="F148" i="12"/>
  <c r="G148" i="12" s="1"/>
  <c r="M140" i="7"/>
  <c r="M141" i="7" s="1"/>
  <c r="L142" i="7"/>
  <c r="F142" i="12"/>
  <c r="G140" i="12"/>
  <c r="G141" i="12" s="1"/>
  <c r="M143" i="7"/>
  <c r="N148" i="7"/>
  <c r="M5" i="8"/>
  <c r="M5" i="14"/>
  <c r="F90" i="12"/>
  <c r="F143" i="12" l="1"/>
  <c r="F140" i="20"/>
  <c r="G143" i="12"/>
  <c r="H148" i="12"/>
  <c r="G142" i="12"/>
  <c r="H140" i="12"/>
  <c r="H141" i="12" s="1"/>
  <c r="F141" i="20"/>
  <c r="F148" i="20"/>
  <c r="G146" i="20"/>
  <c r="G147" i="20" s="1"/>
  <c r="H146" i="20" s="1"/>
  <c r="H147" i="20" s="1"/>
  <c r="I146" i="20" s="1"/>
  <c r="I147" i="20" s="1"/>
  <c r="J146" i="20" s="1"/>
  <c r="J147" i="20" s="1"/>
  <c r="K146" i="20" s="1"/>
  <c r="K147" i="20" s="1"/>
  <c r="L146" i="20" s="1"/>
  <c r="L147" i="20" s="1"/>
  <c r="M146" i="20" s="1"/>
  <c r="M147" i="20" s="1"/>
  <c r="N146" i="20" s="1"/>
  <c r="N147" i="20" s="1"/>
  <c r="O146" i="20" s="1"/>
  <c r="O147" i="20" s="1"/>
  <c r="P146" i="20" s="1"/>
  <c r="P147" i="20" s="1"/>
  <c r="Q146" i="20" s="1"/>
  <c r="Q147" i="20" s="1"/>
  <c r="N143" i="7"/>
  <c r="O148" i="7"/>
  <c r="N140" i="7"/>
  <c r="N141" i="7" s="1"/>
  <c r="M142" i="7"/>
  <c r="N5" i="8"/>
  <c r="N5" i="14"/>
  <c r="G90" i="12"/>
  <c r="F142" i="20" l="1"/>
  <c r="G140" i="20"/>
  <c r="G141" i="20" s="1"/>
  <c r="H142" i="12"/>
  <c r="I140" i="12"/>
  <c r="I141" i="12" s="1"/>
  <c r="H143" i="12"/>
  <c r="I148" i="12"/>
  <c r="N142" i="7"/>
  <c r="O140" i="7"/>
  <c r="O141" i="7" s="1"/>
  <c r="P148" i="7"/>
  <c r="O143" i="7"/>
  <c r="G148" i="20"/>
  <c r="F143" i="20"/>
  <c r="O5" i="14"/>
  <c r="O5" i="8"/>
  <c r="H90" i="12"/>
  <c r="G143" i="20" l="1"/>
  <c r="H148" i="20"/>
  <c r="P140" i="7"/>
  <c r="P141" i="7" s="1"/>
  <c r="O142" i="7"/>
  <c r="I142" i="12"/>
  <c r="J140" i="12"/>
  <c r="J141" i="12" s="1"/>
  <c r="I143" i="12"/>
  <c r="J148" i="12"/>
  <c r="H140" i="20"/>
  <c r="H141" i="20" s="1"/>
  <c r="G142" i="20"/>
  <c r="A134" i="7"/>
  <c r="Q148" i="7"/>
  <c r="Q143" i="7" s="1"/>
  <c r="P143" i="7"/>
  <c r="P5" i="14"/>
  <c r="P5" i="8"/>
  <c r="I90" i="12"/>
  <c r="Q140" i="7" l="1"/>
  <c r="Q141" i="7" s="1"/>
  <c r="Q142" i="7" s="1"/>
  <c r="P142" i="7"/>
  <c r="H142" i="20"/>
  <c r="I140" i="20"/>
  <c r="I141" i="20" s="1"/>
  <c r="H143" i="20"/>
  <c r="I148" i="20"/>
  <c r="J143" i="12"/>
  <c r="K148" i="12"/>
  <c r="J142" i="12"/>
  <c r="K140" i="12"/>
  <c r="K141" i="12" s="1"/>
  <c r="Q5" i="8"/>
  <c r="Q5" i="14"/>
  <c r="J90" i="12"/>
  <c r="L148" i="12" l="1"/>
  <c r="K143" i="12"/>
  <c r="J148" i="20"/>
  <c r="I143" i="20"/>
  <c r="I142" i="20"/>
  <c r="J140" i="20"/>
  <c r="J141" i="20" s="1"/>
  <c r="L140" i="12"/>
  <c r="L141" i="12" s="1"/>
  <c r="K142" i="12"/>
  <c r="K90" i="12"/>
  <c r="R5" i="8"/>
  <c r="R5" i="14"/>
  <c r="M140" i="12" l="1"/>
  <c r="M141" i="12" s="1"/>
  <c r="L142" i="12"/>
  <c r="J143" i="20"/>
  <c r="K148" i="20"/>
  <c r="K140" i="20"/>
  <c r="K141" i="20" s="1"/>
  <c r="J142" i="20"/>
  <c r="L143" i="12"/>
  <c r="M148" i="12"/>
  <c r="L90" i="12"/>
  <c r="S5" i="14"/>
  <c r="S5" i="8"/>
  <c r="K142" i="20" l="1"/>
  <c r="L140" i="20"/>
  <c r="L141" i="20" s="1"/>
  <c r="L148" i="20"/>
  <c r="K143" i="20"/>
  <c r="M143" i="12"/>
  <c r="N148" i="12"/>
  <c r="M142" i="12"/>
  <c r="N140" i="12"/>
  <c r="N141" i="12" s="1"/>
  <c r="T5" i="8"/>
  <c r="M90" i="12"/>
  <c r="T5" i="14"/>
  <c r="M148" i="20" l="1"/>
  <c r="L143" i="20"/>
  <c r="N142" i="12"/>
  <c r="O140" i="12"/>
  <c r="O141" i="12" s="1"/>
  <c r="O148" i="12"/>
  <c r="N143" i="12"/>
  <c r="M140" i="20"/>
  <c r="M141" i="20" s="1"/>
  <c r="L142" i="20"/>
  <c r="U5" i="14"/>
  <c r="U5" i="8"/>
  <c r="N90" i="12"/>
  <c r="P148" i="12" l="1"/>
  <c r="A134" i="12" s="1"/>
  <c r="O143" i="12"/>
  <c r="M142" i="20"/>
  <c r="N140" i="20"/>
  <c r="N141" i="20" s="1"/>
  <c r="P140" i="12"/>
  <c r="P141" i="12" s="1"/>
  <c r="O142" i="12"/>
  <c r="N148" i="20"/>
  <c r="M143" i="20"/>
  <c r="V5" i="8"/>
  <c r="V5" i="14"/>
  <c r="O90" i="12"/>
  <c r="N143" i="20" l="1"/>
  <c r="O148" i="20"/>
  <c r="P142" i="12"/>
  <c r="Q140" i="12"/>
  <c r="Q141" i="12" s="1"/>
  <c r="Q142" i="12" s="1"/>
  <c r="O140" i="20"/>
  <c r="O141" i="20" s="1"/>
  <c r="N142" i="20"/>
  <c r="Q148" i="12"/>
  <c r="Q143" i="12" s="1"/>
  <c r="P143" i="12"/>
  <c r="W5" i="14"/>
  <c r="W5" i="8"/>
  <c r="P90" i="12"/>
  <c r="P140" i="20" l="1"/>
  <c r="P141" i="20" s="1"/>
  <c r="O142" i="20"/>
  <c r="O143" i="20"/>
  <c r="P148" i="20"/>
  <c r="A134" i="20" s="1"/>
  <c r="X5" i="14"/>
  <c r="X5" i="8"/>
  <c r="Q90" i="12"/>
  <c r="F90" i="20" s="1"/>
  <c r="G90" i="20" s="1"/>
  <c r="H90" i="20" s="1"/>
  <c r="I90" i="20" s="1"/>
  <c r="J90" i="20" s="1"/>
  <c r="K90" i="20" s="1"/>
  <c r="L90" i="20" s="1"/>
  <c r="M90" i="20" s="1"/>
  <c r="N90" i="20" s="1"/>
  <c r="O90" i="20" s="1"/>
  <c r="P90" i="20" s="1"/>
  <c r="Q90" i="20" s="1"/>
  <c r="P143" i="20" l="1"/>
  <c r="Q148" i="20"/>
  <c r="Q143" i="20" s="1"/>
  <c r="Q140" i="20"/>
  <c r="Q141" i="20" s="1"/>
  <c r="Q142" i="20" s="1"/>
  <c r="P142" i="20"/>
  <c r="Y5" i="8"/>
  <c r="Y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G9" authorId="0" shapeId="0" xr:uid="{00000000-0006-0000-0100-000001000000}">
      <text>
        <r>
          <rPr>
            <sz val="9"/>
            <color indexed="81"/>
            <rFont val="Tahoma"/>
            <family val="2"/>
          </rPr>
          <t xml:space="preserve">Fördela summan manuellt i likviditetsbudget
</t>
        </r>
      </text>
    </comment>
    <comment ref="G10" authorId="0" shapeId="0" xr:uid="{00000000-0006-0000-0100-000002000000}">
      <text>
        <r>
          <rPr>
            <sz val="9"/>
            <color indexed="81"/>
            <rFont val="Tahoma"/>
            <family val="2"/>
          </rPr>
          <t xml:space="preserve">Fördela summan manuellt i likviditetsbudget
</t>
        </r>
      </text>
    </comment>
    <comment ref="G11" authorId="0" shapeId="0" xr:uid="{00000000-0006-0000-0100-000003000000}">
      <text>
        <r>
          <rPr>
            <sz val="9"/>
            <color indexed="81"/>
            <rFont val="Tahoma"/>
            <family val="2"/>
          </rPr>
          <t xml:space="preserve">Fördela summan manuellt i likviditetsbudget
</t>
        </r>
      </text>
    </comment>
    <comment ref="G16" authorId="0" shapeId="0" xr:uid="{00000000-0006-0000-0100-000004000000}">
      <text>
        <r>
          <rPr>
            <sz val="9"/>
            <color indexed="81"/>
            <rFont val="Tahoma"/>
            <family val="2"/>
          </rPr>
          <t xml:space="preserve">Fördela summan manuellt i likviditetsbudget
</t>
        </r>
      </text>
    </comment>
    <comment ref="G17" authorId="0" shapeId="0" xr:uid="{00000000-0006-0000-0100-000005000000}">
      <text>
        <r>
          <rPr>
            <sz val="9"/>
            <color indexed="81"/>
            <rFont val="Tahoma"/>
            <family val="2"/>
          </rPr>
          <t xml:space="preserve">Fördela summan manuellt i likviditetsbudget
</t>
        </r>
      </text>
    </comment>
    <comment ref="G18" authorId="0" shapeId="0" xr:uid="{00000000-0006-0000-0100-000006000000}">
      <text>
        <r>
          <rPr>
            <sz val="9"/>
            <color indexed="81"/>
            <rFont val="Tahoma"/>
            <family val="2"/>
          </rPr>
          <t xml:space="preserve">Fördela summan manuellt i likviditetsbudget
</t>
        </r>
      </text>
    </comment>
    <comment ref="G19" authorId="0" shapeId="0" xr:uid="{00000000-0006-0000-0100-000007000000}">
      <text>
        <r>
          <rPr>
            <sz val="9"/>
            <color indexed="81"/>
            <rFont val="Tahoma"/>
            <family val="2"/>
          </rPr>
          <t xml:space="preserve">Fördela summan manuellt i likviditetsbudget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Benoit</author>
    <author>Anders Apelgren</author>
  </authors>
  <commentList>
    <comment ref="A5" authorId="0" shapeId="0" xr:uid="{00000000-0006-0000-0200-000001000000}">
      <text>
        <r>
          <rPr>
            <sz val="9"/>
            <color indexed="81"/>
            <rFont val="Arial"/>
            <family val="2"/>
          </rPr>
          <t xml:space="preserve">Återkommande krönika månadsvis eller motsvarande summa för 
3 x reportage till press.
</t>
        </r>
      </text>
    </comment>
    <comment ref="A9" authorId="0" shapeId="0" xr:uid="{00000000-0006-0000-0200-000002000000}">
      <text>
        <r>
          <rPr>
            <sz val="9"/>
            <color indexed="81"/>
            <rFont val="Arial"/>
            <family val="2"/>
          </rPr>
          <t xml:space="preserve">Återkommande kommunikationsarbete
5 – 10  tim. / mån.  för Fastighetbolag etc.
</t>
        </r>
      </text>
    </comment>
    <comment ref="A10" authorId="0" shapeId="0" xr:uid="{00000000-0006-0000-0200-000003000000}">
      <text>
        <r>
          <rPr>
            <sz val="9"/>
            <color indexed="81"/>
            <rFont val="Arial"/>
            <family val="2"/>
          </rPr>
          <t xml:space="preserve">Kurs / stöd lärare Kälkritisk gransking eller projekt skriva ariklar för branschtidning.
</t>
        </r>
      </text>
    </comment>
    <comment ref="A27" authorId="1" shapeId="0" xr:uid="{00000000-0006-0000-0200-000004000000}">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42" authorId="0" shapeId="0" xr:uid="{00000000-0006-0000-0200-000005000000}">
      <text>
        <r>
          <rPr>
            <sz val="9"/>
            <color indexed="81"/>
            <rFont val="Arial"/>
            <family val="2"/>
          </rPr>
          <t xml:space="preserve">Bensin / bilersättning. Lägre kostnad under semestern.
</t>
        </r>
      </text>
    </comment>
    <comment ref="A43" authorId="0" shapeId="0" xr:uid="{00000000-0006-0000-0200-000006000000}">
      <text>
        <r>
          <rPr>
            <sz val="9"/>
            <color indexed="81"/>
            <rFont val="Arial"/>
            <family val="2"/>
          </rPr>
          <t xml:space="preserve">Webbho tell hemsida, 100 kr/mån. Avbetalning för att bygga hemsida, 500 kr maj 2021 – april 2021.
Visitkort: 500 kr januari.
</t>
        </r>
      </text>
    </comment>
    <comment ref="A47" authorId="0" shapeId="0" xr:uid="{00000000-0006-0000-0200-000007000000}">
      <text>
        <r>
          <rPr>
            <sz val="9"/>
            <color indexed="81"/>
            <rFont val="Arial"/>
            <family val="2"/>
          </rPr>
          <t>Postutskick erbjudande branschorganisationer, näringslivskontor m. fl.</t>
        </r>
      </text>
    </comment>
    <comment ref="A59" authorId="1" shapeId="0" xr:uid="{00000000-0006-0000-0200-000008000000}">
      <text>
        <r>
          <rPr>
            <sz val="9"/>
            <color indexed="81"/>
            <rFont val="Tahoma"/>
            <family val="2"/>
          </rPr>
          <t>OBS! avser ej eget uttag som fylls i på fliken Likvid Bud År1-2</t>
        </r>
      </text>
    </comment>
    <comment ref="A63" authorId="1" shapeId="0" xr:uid="{00000000-0006-0000-0200-000009000000}">
      <text>
        <r>
          <rPr>
            <sz val="9"/>
            <color indexed="81"/>
            <rFont val="Tahoma"/>
            <family val="2"/>
          </rPr>
          <t>Ett vanligt schablonvärde (2019) är 4,5% av bruttolön</t>
        </r>
      </text>
    </comment>
    <comment ref="A65" authorId="1" shapeId="0" xr:uid="{00000000-0006-0000-0200-00000A000000}">
      <text>
        <r>
          <rPr>
            <sz val="9"/>
            <color indexed="81"/>
            <rFont val="Tahoma"/>
            <family val="2"/>
          </rPr>
          <t>Ett vanligt schablonvärde är 3% av bruttolönen</t>
        </r>
      </text>
    </comment>
    <comment ref="A67" authorId="1" shapeId="0" xr:uid="{00000000-0006-0000-0200-00000B000000}">
      <text>
        <r>
          <rPr>
            <sz val="9"/>
            <color indexed="81"/>
            <rFont val="Tahoma"/>
            <family val="2"/>
          </rPr>
          <t xml:space="preserve">Tex företagshälsovård, sjukvårdsförsäkring, etc
</t>
        </r>
      </text>
    </comment>
    <comment ref="A78" authorId="1" shapeId="0" xr:uid="{00000000-0006-0000-0200-00000C000000}">
      <text>
        <r>
          <rPr>
            <sz val="9"/>
            <color indexed="81"/>
            <rFont val="Tahoma"/>
            <family val="2"/>
          </rPr>
          <t>Avser räntekostnader för lån specifierade i likviditetsbudgeten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Benoit</author>
    <author>Anders Apelgren</author>
  </authors>
  <commentList>
    <comment ref="A95" authorId="0" shapeId="0" xr:uid="{00000000-0006-0000-0300-000001000000}">
      <text>
        <r>
          <rPr>
            <sz val="9"/>
            <color indexed="81"/>
            <rFont val="Arial"/>
            <family val="2"/>
          </rPr>
          <t>Inköp digitalkamera.</t>
        </r>
      </text>
    </comment>
    <comment ref="A107" authorId="1" shapeId="0" xr:uid="{00000000-0006-0000-0300-000002000000}">
      <text>
        <r>
          <rPr>
            <sz val="9"/>
            <color indexed="81"/>
            <rFont val="Tahoma"/>
            <family val="2"/>
          </rPr>
          <t>Ökning/minskning kan vara aktuellt vid tex tillfällig ökning/minskning av kontokredit</t>
        </r>
      </text>
    </comment>
    <comment ref="A108" authorId="1" shapeId="0" xr:uid="{00000000-0006-0000-0300-000003000000}">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1" shapeId="0" xr:uid="{00000000-0006-0000-0300-000004000000}">
      <text>
        <r>
          <rPr>
            <sz val="9"/>
            <color indexed="81"/>
            <rFont val="Tahoma"/>
            <family val="2"/>
          </rPr>
          <t>Inklusive eventuell
kontokredit</t>
        </r>
      </text>
    </comment>
    <comment ref="A132" authorId="1" shapeId="0" xr:uid="{00000000-0006-0000-0300-000005000000}">
      <text>
        <r>
          <rPr>
            <sz val="9"/>
            <color indexed="81"/>
            <rFont val="Tahoma"/>
            <family val="2"/>
          </rPr>
          <t xml:space="preserve">Fyll i belopp från skatteverkets beslut om preliminär F/A-skatt eller fyll i uppskattat belopp / månad tex enl schablonberäkning ovan
</t>
        </r>
      </text>
    </comment>
    <comment ref="A137" authorId="1" shapeId="0" xr:uid="{00000000-0006-0000-0300-000006000000}">
      <text>
        <r>
          <rPr>
            <sz val="9"/>
            <color indexed="81"/>
            <rFont val="Tahoma"/>
            <family val="2"/>
          </rPr>
          <t>Inklusive eventuell
kontokredit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Benoit</author>
    <author>Anders Apelgren</author>
  </authors>
  <commentList>
    <comment ref="A5" authorId="0" shapeId="0" xr:uid="{00000000-0006-0000-0500-000001000000}">
      <text>
        <r>
          <rPr>
            <sz val="9"/>
            <color indexed="81"/>
            <rFont val="Arial"/>
            <family val="2"/>
          </rPr>
          <t>Återkommande krönika månadsvis eller motsvarande summa för 
4 x reportage till press.</t>
        </r>
      </text>
    </comment>
    <comment ref="A9" authorId="0" shapeId="0" xr:uid="{00000000-0006-0000-0500-000002000000}">
      <text>
        <r>
          <rPr>
            <sz val="9"/>
            <color indexed="81"/>
            <rFont val="Arial"/>
            <family val="2"/>
          </rPr>
          <t>Återkommande kommunikationsarbete
10 tim. / mån.  för Fastighetbolag etc.</t>
        </r>
      </text>
    </comment>
    <comment ref="A10" authorId="0" shapeId="0" xr:uid="{00000000-0006-0000-0500-000003000000}">
      <text>
        <r>
          <rPr>
            <sz val="9"/>
            <color indexed="81"/>
            <rFont val="Arial"/>
            <family val="2"/>
          </rPr>
          <t xml:space="preserve">Kurs / stöd lärare Kälkritisk gransking eller projekt ariklar till branschtidning.
</t>
        </r>
      </text>
    </comment>
    <comment ref="A27" authorId="1" shapeId="0" xr:uid="{00000000-0006-0000-0500-000004000000}">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42" authorId="0" shapeId="0" xr:uid="{00000000-0006-0000-0500-000005000000}">
      <text>
        <r>
          <rPr>
            <sz val="9"/>
            <color indexed="81"/>
            <rFont val="Arial"/>
            <family val="2"/>
          </rPr>
          <t>Bensin / bilersättning. Lägre kostnad under semestern.</t>
        </r>
      </text>
    </comment>
    <comment ref="A43" authorId="0" shapeId="0" xr:uid="{00000000-0006-0000-0500-000006000000}">
      <text>
        <r>
          <rPr>
            <sz val="9"/>
            <color indexed="81"/>
            <rFont val="Arial"/>
            <family val="2"/>
          </rPr>
          <t xml:space="preserve">Abonnemang webbhotell 100 kr + avbet. webbdesigner för att bygga hemsida 500 kr t. om febr.2022.
</t>
        </r>
      </text>
    </comment>
    <comment ref="A59" authorId="1" shapeId="0" xr:uid="{00000000-0006-0000-0500-000007000000}">
      <text>
        <r>
          <rPr>
            <sz val="9"/>
            <color indexed="81"/>
            <rFont val="Tahoma"/>
            <family val="2"/>
          </rPr>
          <t>OBS! avser ej eget uttag som fylls i på fliken Likvid Bud År1-2</t>
        </r>
      </text>
    </comment>
    <comment ref="A63" authorId="1" shapeId="0" xr:uid="{00000000-0006-0000-0500-000008000000}">
      <text>
        <r>
          <rPr>
            <sz val="9"/>
            <color indexed="81"/>
            <rFont val="Tahoma"/>
            <family val="2"/>
          </rPr>
          <t>Ett vanligt schablonvärde (2019) är 4,5% av bruttolön</t>
        </r>
      </text>
    </comment>
    <comment ref="A65" authorId="1" shapeId="0" xr:uid="{00000000-0006-0000-0500-000009000000}">
      <text>
        <r>
          <rPr>
            <sz val="9"/>
            <color indexed="81"/>
            <rFont val="Tahoma"/>
            <family val="2"/>
          </rPr>
          <t>Ett vanligt schablonvärde  är 3% av bruttolönen</t>
        </r>
      </text>
    </comment>
    <comment ref="A67" authorId="1" shapeId="0" xr:uid="{00000000-0006-0000-0500-00000A000000}">
      <text>
        <r>
          <rPr>
            <sz val="9"/>
            <color indexed="81"/>
            <rFont val="Tahoma"/>
            <family val="2"/>
          </rPr>
          <t xml:space="preserve">Tex företagshälsovård, sjukvårdsförsäkring, etc
</t>
        </r>
      </text>
    </comment>
    <comment ref="A78" authorId="1" shapeId="0" xr:uid="{00000000-0006-0000-0500-00000B000000}">
      <text>
        <r>
          <rPr>
            <sz val="9"/>
            <color indexed="81"/>
            <rFont val="Tahoma"/>
            <family val="2"/>
          </rPr>
          <t>Avser räntekostnader för lån specifierade i likviditetsbudgeten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Benoit</author>
    <author>Anders Apelgren</author>
  </authors>
  <commentList>
    <comment ref="A95" authorId="0" shapeId="0" xr:uid="{00000000-0006-0000-0800-000001000000}">
      <text>
        <r>
          <rPr>
            <sz val="9"/>
            <color indexed="81"/>
            <rFont val="Arial"/>
            <family val="2"/>
          </rPr>
          <t>Inköp dator.</t>
        </r>
      </text>
    </comment>
    <comment ref="A107" authorId="1" shapeId="0" xr:uid="{00000000-0006-0000-0800-000002000000}">
      <text>
        <r>
          <rPr>
            <sz val="9"/>
            <color indexed="81"/>
            <rFont val="Tahoma"/>
            <family val="2"/>
          </rPr>
          <t>Ökning/minskning kan vara aktuellt vid tex tillfällig ökning/minskning av kontokredit</t>
        </r>
      </text>
    </comment>
    <comment ref="D107" authorId="1" shapeId="0" xr:uid="{00000000-0006-0000-0800-000003000000}">
      <text>
        <r>
          <rPr>
            <sz val="9"/>
            <color indexed="81"/>
            <rFont val="Tahoma"/>
            <family val="2"/>
          </rPr>
          <t>Befintlig kontokredit från År 1</t>
        </r>
      </text>
    </comment>
    <comment ref="A108" authorId="1" shapeId="0" xr:uid="{00000000-0006-0000-0800-000004000000}">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1" shapeId="0" xr:uid="{00000000-0006-0000-0800-000005000000}">
      <text>
        <r>
          <rPr>
            <sz val="9"/>
            <color indexed="81"/>
            <rFont val="Tahoma"/>
            <family val="2"/>
          </rPr>
          <t>Inklusive eventuell
kontokredit</t>
        </r>
      </text>
    </comment>
    <comment ref="A125" authorId="1" shapeId="0" xr:uid="{00000000-0006-0000-0800-000006000000}">
      <text>
        <r>
          <rPr>
            <sz val="9"/>
            <color indexed="81"/>
            <rFont val="Tahoma"/>
            <family val="2"/>
          </rPr>
          <t>Exklusive eventuell
kontokredit</t>
        </r>
      </text>
    </comment>
    <comment ref="A132" authorId="1" shapeId="0" xr:uid="{00000000-0006-0000-0800-000007000000}">
      <text>
        <r>
          <rPr>
            <sz val="9"/>
            <color indexed="81"/>
            <rFont val="Tahoma"/>
            <family val="2"/>
          </rPr>
          <t xml:space="preserve">Fyll i belopp från skatteverkets beslut om preliminär F/A-skatt eller fyll i uppskattat belopp / månad tex enl schablonberäkning ovan
</t>
        </r>
      </text>
    </comment>
    <comment ref="A137" authorId="1" shapeId="0" xr:uid="{00000000-0006-0000-0800-000008000000}">
      <text>
        <r>
          <rPr>
            <sz val="9"/>
            <color indexed="81"/>
            <rFont val="Tahoma"/>
            <family val="2"/>
          </rPr>
          <t>Inklusive eventuell
kontokredit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Benoit</author>
    <author>Anders Apelgren</author>
  </authors>
  <commentList>
    <comment ref="A5" authorId="0" shapeId="0" xr:uid="{C42C6B7D-B18F-4A5B-909B-64555C880C95}">
      <text>
        <r>
          <rPr>
            <sz val="9"/>
            <color indexed="81"/>
            <rFont val="Arial"/>
            <family val="2"/>
          </rPr>
          <t>Återkommande krönika månadsvis eller motsvarande summa för 
4 x reportage till press.</t>
        </r>
      </text>
    </comment>
    <comment ref="A9" authorId="0" shapeId="0" xr:uid="{01110B34-4156-4804-8CDD-D771AA475DE5}">
      <text>
        <r>
          <rPr>
            <sz val="9"/>
            <color indexed="81"/>
            <rFont val="Arial"/>
            <family val="2"/>
          </rPr>
          <t>Återkommande kommunikationsarbete
10 tim. / mån.  för Fastighetbolag etc.</t>
        </r>
      </text>
    </comment>
    <comment ref="A10" authorId="0" shapeId="0" xr:uid="{4313DBA1-62D7-4C7C-98E3-75928C8A6892}">
      <text>
        <r>
          <rPr>
            <sz val="9"/>
            <color indexed="81"/>
            <rFont val="Arial"/>
            <family val="2"/>
          </rPr>
          <t xml:space="preserve">Kurs / stöd lärare Kälkritisk gransking eller projekt ariklar till branschtidning.
</t>
        </r>
      </text>
    </comment>
    <comment ref="A27" authorId="1" shapeId="0" xr:uid="{6D9F5E6F-7451-49AC-9983-B5F0E8A1289A}">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42" authorId="0" shapeId="0" xr:uid="{762F2125-4AF2-4248-B91B-51270B27D7D4}">
      <text>
        <r>
          <rPr>
            <sz val="9"/>
            <color indexed="81"/>
            <rFont val="Arial"/>
            <family val="2"/>
          </rPr>
          <t>Bensin / bilersättning. Lägre kostnad under semestern.</t>
        </r>
      </text>
    </comment>
    <comment ref="A43" authorId="0" shapeId="0" xr:uid="{649F0424-D8C7-494F-8DC9-729AAF19C92F}">
      <text>
        <r>
          <rPr>
            <sz val="9"/>
            <color indexed="81"/>
            <rFont val="Arial"/>
            <family val="2"/>
          </rPr>
          <t xml:space="preserve">Abonnemang webbhotell 100 kr + avbet. webbdesigner för att bygga hemsida 500 kr t. om febr.2022.
</t>
        </r>
      </text>
    </comment>
    <comment ref="A59" authorId="1" shapeId="0" xr:uid="{82F553DA-D9CB-4BE7-96F9-67AC5B813C37}">
      <text>
        <r>
          <rPr>
            <sz val="9"/>
            <color indexed="81"/>
            <rFont val="Tahoma"/>
            <family val="2"/>
          </rPr>
          <t>OBS! avser ej eget uttag som fylls i på fliken Likvid Bud År1-2</t>
        </r>
      </text>
    </comment>
    <comment ref="A63" authorId="1" shapeId="0" xr:uid="{E9C6266C-0238-454A-9E9C-5909D77FDB8E}">
      <text>
        <r>
          <rPr>
            <sz val="9"/>
            <color indexed="81"/>
            <rFont val="Tahoma"/>
            <family val="2"/>
          </rPr>
          <t>Ett vanligt schablonvärde (2019) är 4,5% av bruttolön</t>
        </r>
      </text>
    </comment>
    <comment ref="A65" authorId="1" shapeId="0" xr:uid="{7016C230-8CA7-45A6-A657-9FF634DC07D0}">
      <text>
        <r>
          <rPr>
            <sz val="9"/>
            <color indexed="81"/>
            <rFont val="Tahoma"/>
            <family val="2"/>
          </rPr>
          <t>Ett vanligt schablonvärde  är 3% av bruttolönen</t>
        </r>
      </text>
    </comment>
    <comment ref="A67" authorId="1" shapeId="0" xr:uid="{E0E8ABA1-7227-431A-B8CC-D53A15FE595B}">
      <text>
        <r>
          <rPr>
            <sz val="9"/>
            <color indexed="81"/>
            <rFont val="Tahoma"/>
            <family val="2"/>
          </rPr>
          <t xml:space="preserve">Tex företagshälsovård, sjukvårdsförsäkring, etc
</t>
        </r>
      </text>
    </comment>
    <comment ref="A78" authorId="1" shapeId="0" xr:uid="{AEAFA574-0798-439C-BD65-11E12D332937}">
      <text>
        <r>
          <rPr>
            <sz val="9"/>
            <color indexed="81"/>
            <rFont val="Tahoma"/>
            <family val="2"/>
          </rPr>
          <t>Avser räntekostnader för lån specifierade i likviditetsbudgeten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Benoit</author>
    <author>Anders Apelgren</author>
  </authors>
  <commentList>
    <comment ref="A95" authorId="0" shapeId="0" xr:uid="{15D91BC0-3AAA-463C-9051-9C671022C43A}">
      <text>
        <r>
          <rPr>
            <sz val="9"/>
            <color indexed="81"/>
            <rFont val="Arial"/>
            <family val="2"/>
          </rPr>
          <t>Inköp dator.</t>
        </r>
      </text>
    </comment>
    <comment ref="A107" authorId="1" shapeId="0" xr:uid="{7E722289-185A-42A5-AAEE-95032F92D68C}">
      <text>
        <r>
          <rPr>
            <sz val="9"/>
            <color indexed="81"/>
            <rFont val="Tahoma"/>
            <family val="2"/>
          </rPr>
          <t>Ökning/minskning kan vara aktuellt vid tex tillfällig ökning/minskning av kontokredit</t>
        </r>
      </text>
    </comment>
    <comment ref="D107" authorId="1" shapeId="0" xr:uid="{8126FD59-9606-46EC-8CB2-7CC3FC3396F5}">
      <text>
        <r>
          <rPr>
            <sz val="9"/>
            <color indexed="81"/>
            <rFont val="Tahoma"/>
            <family val="2"/>
          </rPr>
          <t>Befintlig kontokredit från År 1</t>
        </r>
      </text>
    </comment>
    <comment ref="A108" authorId="1" shapeId="0" xr:uid="{5FB76F35-025E-4509-99EC-0B4D19F7773B}">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1" shapeId="0" xr:uid="{F1A8FA30-C800-4375-A038-1C2B744F5C28}">
      <text>
        <r>
          <rPr>
            <sz val="9"/>
            <color indexed="81"/>
            <rFont val="Tahoma"/>
            <family val="2"/>
          </rPr>
          <t>Inklusive eventuell
kontokredit</t>
        </r>
      </text>
    </comment>
    <comment ref="A125" authorId="1" shapeId="0" xr:uid="{D4E81788-79D9-4363-93BB-7DF762F35261}">
      <text>
        <r>
          <rPr>
            <sz val="9"/>
            <color indexed="81"/>
            <rFont val="Tahoma"/>
            <family val="2"/>
          </rPr>
          <t>Exklusive eventuell
kontokredit</t>
        </r>
      </text>
    </comment>
    <comment ref="A132" authorId="1" shapeId="0" xr:uid="{EAA0D091-0105-4F64-959A-29E6E421375C}">
      <text>
        <r>
          <rPr>
            <sz val="9"/>
            <color indexed="81"/>
            <rFont val="Tahoma"/>
            <family val="2"/>
          </rPr>
          <t xml:space="preserve">Fyll i belopp från skatteverkets beslut om preliminär F/A-skatt eller fyll i uppskattat belopp / månad tex enl schablonberäkning ovan
</t>
        </r>
      </text>
    </comment>
    <comment ref="A137" authorId="1" shapeId="0" xr:uid="{272E313F-B98A-4F0E-9695-6EA7129604B4}">
      <text>
        <r>
          <rPr>
            <sz val="9"/>
            <color indexed="81"/>
            <rFont val="Tahoma"/>
            <family val="2"/>
          </rPr>
          <t>Inklusive eventuell
kontokredit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<sst xmlns="http://schemas.openxmlformats.org/spreadsheetml/2006/main" count="2095" uniqueCount="480">
  <si>
    <t>Intäkter</t>
  </si>
  <si>
    <t>Kostnader för inköp varor, material och tjänster</t>
  </si>
  <si>
    <t>Lokalkostnader, hyra, el etc</t>
  </si>
  <si>
    <t>Förbruknings inventarier/material</t>
  </si>
  <si>
    <t>Hyra/leasing av maskiner, datorer, bil etc</t>
  </si>
  <si>
    <t>Reparation och underhåll</t>
  </si>
  <si>
    <t>Resekostnader, bilresättning, traktamente</t>
  </si>
  <si>
    <t>Reklam och PR</t>
  </si>
  <si>
    <t>Kontorsmateriel och trycksaker</t>
  </si>
  <si>
    <t>IT, Tele och data</t>
  </si>
  <si>
    <t>Porto/frakt</t>
  </si>
  <si>
    <t xml:space="preserve">Konsultarvoden </t>
  </si>
  <si>
    <t xml:space="preserve">Bankkostnader </t>
  </si>
  <si>
    <t xml:space="preserve">Licensavgifter och royalties </t>
  </si>
  <si>
    <t>Kostnader för egna patent/ varumärke</t>
  </si>
  <si>
    <t xml:space="preserve">Övriga externa kostnader </t>
  </si>
  <si>
    <t xml:space="preserve">Särskild löneskatt </t>
  </si>
  <si>
    <t xml:space="preserve">Utbildning </t>
  </si>
  <si>
    <t xml:space="preserve">Sjuk- och hälsovård </t>
  </si>
  <si>
    <t xml:space="preserve">Sjuklöneförsäkring </t>
  </si>
  <si>
    <t xml:space="preserve">Övriga personalkostnader </t>
  </si>
  <si>
    <t>Räntekostnader</t>
  </si>
  <si>
    <t>Kredit-
tid</t>
  </si>
  <si>
    <t>Summa Intäkter</t>
  </si>
  <si>
    <t>Summa varuinköp</t>
  </si>
  <si>
    <t>Kontokortsavgifter, kreditförsäljnkostnader</t>
  </si>
  <si>
    <t xml:space="preserve">Företagsförsäkringar, bevakning och larm </t>
  </si>
  <si>
    <t xml:space="preserve">Bokföring och ersättningar till revisor </t>
  </si>
  <si>
    <t>Summa personalkostnader</t>
  </si>
  <si>
    <t>Summa övriga kostnader</t>
  </si>
  <si>
    <t>Avskrivningar</t>
  </si>
  <si>
    <t>Resultat före skatt</t>
  </si>
  <si>
    <t>jan</t>
  </si>
  <si>
    <t>feb</t>
  </si>
  <si>
    <t>mar</t>
  </si>
  <si>
    <t>apr</t>
  </si>
  <si>
    <t>maj</t>
  </si>
  <si>
    <t>jun</t>
  </si>
  <si>
    <t>jul</t>
  </si>
  <si>
    <t>aug</t>
  </si>
  <si>
    <t>sep</t>
  </si>
  <si>
    <t>okt</t>
  </si>
  <si>
    <t>nov</t>
  </si>
  <si>
    <t>dec</t>
  </si>
  <si>
    <t>Socialaavg</t>
  </si>
  <si>
    <t>Premier för arbetsmarknads-
försäkringar, tex Fora</t>
  </si>
  <si>
    <t>Tot</t>
  </si>
  <si>
    <t>Bruttoresultat</t>
  </si>
  <si>
    <t>Arbetsgivaravgift lön</t>
  </si>
  <si>
    <t>Avsrivningar, tex inventarier och maskiner</t>
  </si>
  <si>
    <t>Moms</t>
  </si>
  <si>
    <t>momsfri</t>
  </si>
  <si>
    <t>Intäkter (exkl moms)</t>
  </si>
  <si>
    <t>Varuinköp (exkl moms)</t>
  </si>
  <si>
    <t>Personalkostnader
(exkl moms)</t>
  </si>
  <si>
    <t>Övriga kostnader
(exkl moms)</t>
  </si>
  <si>
    <t>Redovisning varje månad</t>
  </si>
  <si>
    <t>Tremånadersredovisning</t>
  </si>
  <si>
    <t xml:space="preserve">Pensionsförsäkrings-
premier </t>
  </si>
  <si>
    <t>NettoMoms</t>
  </si>
  <si>
    <t>Moms År 1</t>
  </si>
  <si>
    <t>Moms År 2</t>
  </si>
  <si>
    <t xml:space="preserve">Momsskuld </t>
  </si>
  <si>
    <t>Momsinbetalningar</t>
  </si>
  <si>
    <t>Belopp exklusive moms</t>
  </si>
  <si>
    <t>Marknadsföringsmaterial. T.ex. skyltar och broschyrer</t>
  </si>
  <si>
    <t>Varulager. "Startlager" till inköpspris</t>
  </si>
  <si>
    <t>Summa</t>
  </si>
  <si>
    <t>Almi-lån</t>
  </si>
  <si>
    <t>Summa kapitalbehov ska vara = summa finansiering</t>
  </si>
  <si>
    <t>Leasing finns inte i uppställningen här ovan. Leasingavgiften tas med i resultatbudgeten</t>
  </si>
  <si>
    <t>mån 1</t>
  </si>
  <si>
    <t>mån 2</t>
  </si>
  <si>
    <t>mån 3</t>
  </si>
  <si>
    <t>mån 4</t>
  </si>
  <si>
    <t>mån 5</t>
  </si>
  <si>
    <t>mån 6</t>
  </si>
  <si>
    <t>mån 7</t>
  </si>
  <si>
    <t>mån 8</t>
  </si>
  <si>
    <t>mån 9</t>
  </si>
  <si>
    <t>mån 10</t>
  </si>
  <si>
    <t>mån 11</t>
  </si>
  <si>
    <t>mån 12</t>
  </si>
  <si>
    <t>Finansiering</t>
  </si>
  <si>
    <t>Ackumulerat kassaflöde från verksamheten</t>
  </si>
  <si>
    <t>Moms (netto)</t>
  </si>
  <si>
    <t>År1</t>
  </si>
  <si>
    <t>År2</t>
  </si>
  <si>
    <t>Varuinköp</t>
  </si>
  <si>
    <t>Kostnader</t>
  </si>
  <si>
    <t>Personalkostnader</t>
  </si>
  <si>
    <t>Övriga kostnader</t>
  </si>
  <si>
    <t>Resultat</t>
  </si>
  <si>
    <t>Ränta</t>
  </si>
  <si>
    <t>Banklån</t>
  </si>
  <si>
    <t>Balansräkning</t>
  </si>
  <si>
    <t>Bokslutsperiod, till och med datum</t>
  </si>
  <si>
    <t>Tillgångar</t>
  </si>
  <si>
    <t>Immateriella tillgångar</t>
  </si>
  <si>
    <t>Materiella tillgångar</t>
  </si>
  <si>
    <t>Finansiella tillgångar</t>
  </si>
  <si>
    <t>Övriga anläggningstillgångar</t>
  </si>
  <si>
    <t>Summa anläggningstillgångar</t>
  </si>
  <si>
    <t>Varulager</t>
  </si>
  <si>
    <t>Kundfordringar</t>
  </si>
  <si>
    <t>Fordringar hos koncern- och intressebolag</t>
  </si>
  <si>
    <t>Övriga fordringar</t>
  </si>
  <si>
    <t>Kortfristiga placeringar</t>
  </si>
  <si>
    <t>Kassa och bank</t>
  </si>
  <si>
    <t>Övriga omsättningstillgångar</t>
  </si>
  <si>
    <t>Summa omsättningstillgångar</t>
  </si>
  <si>
    <t>Summa tillgångar</t>
  </si>
  <si>
    <t>Aktiekapital</t>
  </si>
  <si>
    <t>Överkursfond / fritt eget kapital</t>
  </si>
  <si>
    <t>Uppskrivningsfond (nyemission)</t>
  </si>
  <si>
    <t>Övrigt bundet kapital</t>
  </si>
  <si>
    <t>Aktieägartillskott</t>
  </si>
  <si>
    <t>Balanserat resultat</t>
  </si>
  <si>
    <t>Summa eget kapital</t>
  </si>
  <si>
    <t>Obeskattade reserver</t>
  </si>
  <si>
    <t>Avsättningar</t>
  </si>
  <si>
    <t>Långfristiga skulder till kreditinstitut</t>
  </si>
  <si>
    <t>Utnyttjad checkkredit</t>
  </si>
  <si>
    <t>Långfristiga skulder till koncern- och intressebolag</t>
  </si>
  <si>
    <t>Övriga långfristiga skulder</t>
  </si>
  <si>
    <t>Summa långfristiga skulder</t>
  </si>
  <si>
    <t>Kortfristiga skulder till kreditinstitut</t>
  </si>
  <si>
    <t>Leverantörsskulder</t>
  </si>
  <si>
    <t>Kortfristiga skulder till koncern- och intressebolag</t>
  </si>
  <si>
    <t>Övriga kortfristiga skulder</t>
  </si>
  <si>
    <t>Summa kortfristiga skulder</t>
  </si>
  <si>
    <t>Summa eget kapital och skulder</t>
  </si>
  <si>
    <t>Belopp</t>
  </si>
  <si>
    <t>Löner (brutto)</t>
  </si>
  <si>
    <t>Prel skatt lön</t>
  </si>
  <si>
    <t>År 1</t>
  </si>
  <si>
    <t>År 2</t>
  </si>
  <si>
    <t>Bankgranti, spärrkonto</t>
  </si>
  <si>
    <t>Månad</t>
  </si>
  <si>
    <t>Finansiering exkl bankgaranti</t>
  </si>
  <si>
    <t>Ack Kassaflöde från verksamheten</t>
  </si>
  <si>
    <t>Ack intäkter</t>
  </si>
  <si>
    <t>Ack kostnader</t>
  </si>
  <si>
    <t>Ack resultat</t>
  </si>
  <si>
    <t>1</t>
  </si>
  <si>
    <t>2</t>
  </si>
  <si>
    <t>3</t>
  </si>
  <si>
    <t>4</t>
  </si>
  <si>
    <t>5</t>
  </si>
  <si>
    <t>6</t>
  </si>
  <si>
    <t>7</t>
  </si>
  <si>
    <t>8</t>
  </si>
  <si>
    <t>9</t>
  </si>
  <si>
    <t>10</t>
  </si>
  <si>
    <t>11</t>
  </si>
  <si>
    <t>12</t>
  </si>
  <si>
    <t>13</t>
  </si>
  <si>
    <t>14</t>
  </si>
  <si>
    <t>15</t>
  </si>
  <si>
    <t>16</t>
  </si>
  <si>
    <t>17</t>
  </si>
  <si>
    <t>18</t>
  </si>
  <si>
    <t>19</t>
  </si>
  <si>
    <t>20</t>
  </si>
  <si>
    <t>21</t>
  </si>
  <si>
    <t>22</t>
  </si>
  <si>
    <t>23</t>
  </si>
  <si>
    <t>24</t>
  </si>
  <si>
    <t>Saldo Kassa/Bank</t>
  </si>
  <si>
    <t>Likviditet</t>
  </si>
  <si>
    <t>Schablon egenavg eget uttag</t>
  </si>
  <si>
    <t>Välj redovisningsperiod för momsdeklaration</t>
  </si>
  <si>
    <t>Redovisning årsvis (AB)</t>
  </si>
  <si>
    <t>Redovisning årsvis (enskild firma)</t>
  </si>
  <si>
    <t>Resultat före avskrivningar</t>
  </si>
  <si>
    <t>Övriga kostnader (exkl moms)</t>
  </si>
  <si>
    <t>Bankgaranti hyra, etc</t>
  </si>
  <si>
    <t>Kontokredit</t>
  </si>
  <si>
    <t>Likvida medel inkl kontokredit och momsskuld</t>
  </si>
  <si>
    <t>UB År 1</t>
  </si>
  <si>
    <t>UB År 2</t>
  </si>
  <si>
    <t>Resultatbudget år 1</t>
  </si>
  <si>
    <t>Resultatbudget år 2</t>
  </si>
  <si>
    <t>Lokaler, ombyggnad, inredning, kontorsutrustn</t>
  </si>
  <si>
    <t>Maskiner, verktyg, utrustning</t>
  </si>
  <si>
    <t>Avskrivningar, tex inventarier och maskiner</t>
  </si>
  <si>
    <t>Övriga intäkter</t>
  </si>
  <si>
    <t>Likvida medel inkl moms och kredit</t>
  </si>
  <si>
    <t xml:space="preserve">Aktiekapital </t>
  </si>
  <si>
    <t>Ägarinlåning</t>
  </si>
  <si>
    <t>Mån 1</t>
  </si>
  <si>
    <t>Mån 2</t>
  </si>
  <si>
    <t>Mån 3</t>
  </si>
  <si>
    <t>Mån 4</t>
  </si>
  <si>
    <t>Mån 5</t>
  </si>
  <si>
    <t>Mån 6</t>
  </si>
  <si>
    <t>Mån 7</t>
  </si>
  <si>
    <t>Mån 8</t>
  </si>
  <si>
    <t>Mån 9</t>
  </si>
  <si>
    <t>Mån 10</t>
  </si>
  <si>
    <t>Mån 11</t>
  </si>
  <si>
    <t>Mån 12</t>
  </si>
  <si>
    <t>Leasing (information)</t>
  </si>
  <si>
    <t>Kapital från pågående verksamhet i befintligt AB</t>
  </si>
  <si>
    <t>Övrigt</t>
  </si>
  <si>
    <t>Varav F-skatt</t>
  </si>
  <si>
    <t>%</t>
  </si>
  <si>
    <t xml:space="preserve">Bokföring och ersättning till revisor </t>
  </si>
  <si>
    <t>Löner (brutto inkl semestertillägg)</t>
  </si>
  <si>
    <t>Resultat före finansiella kostnader</t>
  </si>
  <si>
    <t>Förändring</t>
  </si>
  <si>
    <t>År1-År2</t>
  </si>
  <si>
    <t>Resultat före avskrivning</t>
  </si>
  <si>
    <t>Amort
ant år</t>
  </si>
  <si>
    <t>Mån 13</t>
  </si>
  <si>
    <t>Mån 14</t>
  </si>
  <si>
    <t>Mån 15</t>
  </si>
  <si>
    <t>Mån 16</t>
  </si>
  <si>
    <t>Mån 17</t>
  </si>
  <si>
    <t>Mån 18</t>
  </si>
  <si>
    <t>Mån 19</t>
  </si>
  <si>
    <t>Mån 20</t>
  </si>
  <si>
    <t>Mån 21</t>
  </si>
  <si>
    <t>Mån 22</t>
  </si>
  <si>
    <t>Mån 23</t>
  </si>
  <si>
    <t>Mån 24</t>
  </si>
  <si>
    <t>exkl övr int</t>
  </si>
  <si>
    <t>Resultat före avskrivningar (EBITDA)</t>
  </si>
  <si>
    <t>Dölj</t>
  </si>
  <si>
    <t>Maskiner,  Verktyg, Utrustning</t>
  </si>
  <si>
    <t>Investeringar, anläggningstillgångar med avskrivning (beloppen fördelar du sedan manuellt i likviditetsbudget)</t>
  </si>
  <si>
    <t>Iordningställande av lokaler. Ombyggnad, inredning, kontorsutrustning</t>
  </si>
  <si>
    <t>Likviditetsbuffert, reserv för oförutsedda kostnader (pengar i kassa och bank)</t>
  </si>
  <si>
    <t>Startkostnader, (beloppen fördelar du sedan manuellt i resultatbudget)</t>
  </si>
  <si>
    <t>Moms på ovanstående inköp (ingående moms, schablon 25%)</t>
  </si>
  <si>
    <t>Summa kapitalbehov inkl moms</t>
  </si>
  <si>
    <t>Det här behöver vi pengar till i verksamheten</t>
  </si>
  <si>
    <t>Summa finansiering</t>
  </si>
  <si>
    <t>Belopp i:</t>
  </si>
  <si>
    <t>Välj lagerhantering nedan:</t>
  </si>
  <si>
    <t>Inget lager, förbrukning = inköpen varje månad</t>
  </si>
  <si>
    <t>Lager, jag budgeterar lagerförändring per månad</t>
  </si>
  <si>
    <t>Kvartal</t>
  </si>
  <si>
    <t>Betaln månad</t>
  </si>
  <si>
    <t xml:space="preserve">Moms för </t>
  </si>
  <si>
    <t>År</t>
  </si>
  <si>
    <t>Redovisning årsvis (EU)</t>
  </si>
  <si>
    <t>Redovisning årsvis</t>
  </si>
  <si>
    <t>Start</t>
  </si>
  <si>
    <t>Moms från investeringar</t>
  </si>
  <si>
    <t>Ingående moms (inköp)</t>
  </si>
  <si>
    <t>Utgående moms (försäljning)</t>
  </si>
  <si>
    <t>Utrustning eller andra tillgångar kan sättas in som en egen insats men räknas då även med i kapitalbehovet
och påverkar inte finansieringen. Beskriv utrustningen nedan.</t>
  </si>
  <si>
    <t>Ackumulerat kassaflöde efter investeringar</t>
  </si>
  <si>
    <t>Upplupen moms/månad</t>
  </si>
  <si>
    <t>Personalkostnader (exkl moms)</t>
  </si>
  <si>
    <t>Första förhöjd leasingavgift</t>
  </si>
  <si>
    <t>Kassaflöde per mån från verksamheten</t>
  </si>
  <si>
    <t>Annan finansiering</t>
  </si>
  <si>
    <t>Kassaflöde per mån från investeringar och övrigt</t>
  </si>
  <si>
    <t>Ingående saldo kassa/bank</t>
  </si>
  <si>
    <t>Utgående saldo kassa/bank</t>
  </si>
  <si>
    <t>Disponibla medel inkl kontokredit</t>
  </si>
  <si>
    <t>Årets resultat</t>
  </si>
  <si>
    <t>Varav A-skatt</t>
  </si>
  <si>
    <t>Ack Skuld inkl amort</t>
  </si>
  <si>
    <t>Datum</t>
  </si>
  <si>
    <t>momsskuld (-) / momsfordran (+)</t>
  </si>
  <si>
    <r>
      <t xml:space="preserve">Kassa/bank </t>
    </r>
    <r>
      <rPr>
        <b/>
        <u/>
        <sz val="9"/>
        <rFont val="Arial"/>
        <family val="2"/>
      </rPr>
      <t>exkl moms</t>
    </r>
    <r>
      <rPr>
        <b/>
        <sz val="10"/>
        <rFont val="Arial"/>
        <family val="2"/>
        <scheme val="minor"/>
      </rPr>
      <t xml:space="preserve"> in/utbetalningar</t>
    </r>
  </si>
  <si>
    <t>Kontant</t>
  </si>
  <si>
    <t>Lån</t>
  </si>
  <si>
    <t>Utbet månad</t>
  </si>
  <si>
    <t>Betal termin</t>
  </si>
  <si>
    <t>Kontokredit År 1</t>
  </si>
  <si>
    <t>Nya lån År 2</t>
  </si>
  <si>
    <t>Amort/mån</t>
  </si>
  <si>
    <t>Amort/
Mån</t>
  </si>
  <si>
    <t>Amortering Lån Å1</t>
  </si>
  <si>
    <t>Start mån #</t>
  </si>
  <si>
    <t>Start Am mån #</t>
  </si>
  <si>
    <t>Slut Am mån #</t>
  </si>
  <si>
    <t xml:space="preserve">Amortering </t>
  </si>
  <si>
    <t>Amortering mån</t>
  </si>
  <si>
    <t>Amortering Kv</t>
  </si>
  <si>
    <t>Amortering Halvår</t>
  </si>
  <si>
    <t>Ränta mån (RR)</t>
  </si>
  <si>
    <t>Lån från År 1 fortsätter År 2</t>
  </si>
  <si>
    <t>Amortering Lån År2</t>
  </si>
  <si>
    <t>Lån År 1 fortsätter År 2</t>
  </si>
  <si>
    <t>Ränteinbetalningar</t>
  </si>
  <si>
    <t>Ränteinbetalningar halvår</t>
  </si>
  <si>
    <t>Ränteinbetalningar KV</t>
  </si>
  <si>
    <t>kronor (kr)</t>
  </si>
  <si>
    <t>Ränteutbetalningar</t>
  </si>
  <si>
    <t>Summa Räntekostnader (RR)</t>
  </si>
  <si>
    <t>Summa Ränteinbetalningar</t>
  </si>
  <si>
    <r>
      <t xml:space="preserve">Kassa/bank </t>
    </r>
    <r>
      <rPr>
        <b/>
        <u/>
        <sz val="9"/>
        <rFont val="Arial"/>
        <family val="2"/>
      </rPr>
      <t>inkl moms</t>
    </r>
    <r>
      <rPr>
        <b/>
        <sz val="10"/>
        <rFont val="Arial"/>
        <family val="2"/>
        <scheme val="minor"/>
      </rPr>
      <t xml:space="preserve"> in/utbetalningar</t>
    </r>
  </si>
  <si>
    <t>Kassaflöde per månad från finansiering</t>
  </si>
  <si>
    <t>Moms beräkning och In/ut-betalningar</t>
  </si>
  <si>
    <t>mån 12 År 1</t>
  </si>
  <si>
    <t>mån 12 År 2</t>
  </si>
  <si>
    <t>In/ut betalningar moms fr kund och lev</t>
  </si>
  <si>
    <t>Summa Moms In/utbetalningar</t>
  </si>
  <si>
    <t>Moms inbetalningar (kundfakturor)</t>
  </si>
  <si>
    <t>Moms utbetalningar (leverantörsfakturor)</t>
  </si>
  <si>
    <t>Bokföring och revision</t>
  </si>
  <si>
    <t>Momsinbetalningar (försäljning)</t>
  </si>
  <si>
    <t>Momsutbetalningar (inköp/kostnader)</t>
  </si>
  <si>
    <t>Bruttovinstmarginal</t>
  </si>
  <si>
    <t>Resultat före finansiella kostnader (EBIT)</t>
  </si>
  <si>
    <t>Resultat före skatt (EBT)</t>
  </si>
  <si>
    <t>Kontantmetoden</t>
  </si>
  <si>
    <t>Faktureringsmetoden</t>
  </si>
  <si>
    <t>Ägarlön (brutto ink semesterersättning)</t>
  </si>
  <si>
    <t>Finansiering (lån år 1)</t>
  </si>
  <si>
    <t>Bokföringsår startar:</t>
  </si>
  <si>
    <t>Kredit-tid (dagar)</t>
  </si>
  <si>
    <t>Ingår i KF</t>
  </si>
  <si>
    <t>Korta fordringar</t>
  </si>
  <si>
    <t>Fritt eget kapital</t>
  </si>
  <si>
    <t>Ingår i Fritt</t>
  </si>
  <si>
    <t>Långa</t>
  </si>
  <si>
    <t>Korta</t>
  </si>
  <si>
    <t>https://bonanza.se/bisgraf</t>
  </si>
  <si>
    <t>Moms på ovanstående inköp</t>
  </si>
  <si>
    <r>
      <t xml:space="preserve">Välj eller skriv egen rubrik nedan, belopp </t>
    </r>
    <r>
      <rPr>
        <i/>
        <u/>
        <sz val="9"/>
        <rFont val="Arial"/>
        <family val="2"/>
      </rPr>
      <t>exkl</t>
    </r>
    <r>
      <rPr>
        <i/>
        <sz val="10"/>
        <rFont val="Arial"/>
        <family val="2"/>
      </rPr>
      <t xml:space="preserve"> moms</t>
    </r>
  </si>
  <si>
    <t>Investeringar och övr exkl moms</t>
  </si>
  <si>
    <t>Finansiering
(nya lån år 2)</t>
  </si>
  <si>
    <t>Utnyjad kontokredit</t>
  </si>
  <si>
    <t>Res f skatt Y1</t>
  </si>
  <si>
    <t>SkattY1</t>
  </si>
  <si>
    <t>SkattY2</t>
  </si>
  <si>
    <t>jan-mar redovisas i april inbetalning i maj</t>
  </si>
  <si>
    <t>Bokföringsmånader</t>
  </si>
  <si>
    <t>BF slut</t>
  </si>
  <si>
    <t>BF Start</t>
  </si>
  <si>
    <r>
      <t xml:space="preserve">Bokföringsår </t>
    </r>
    <r>
      <rPr>
        <u/>
        <sz val="9"/>
        <color theme="1"/>
        <rFont val="Arial"/>
        <family val="2"/>
      </rPr>
      <t>slutar</t>
    </r>
    <r>
      <rPr>
        <sz val="10"/>
        <color theme="1"/>
        <rFont val="Arial"/>
        <family val="2"/>
        <scheme val="minor"/>
      </rPr>
      <t>:</t>
    </r>
  </si>
  <si>
    <t>Lager</t>
  </si>
  <si>
    <t>Anläggningstillgång</t>
  </si>
  <si>
    <t>Kundfordran</t>
  </si>
  <si>
    <t>Summa tillgång</t>
  </si>
  <si>
    <t>Långfristiga skulder</t>
  </si>
  <si>
    <t xml:space="preserve">Övriga skulder </t>
  </si>
  <si>
    <t>moms</t>
  </si>
  <si>
    <t>Personal</t>
  </si>
  <si>
    <t>Summa EK och skulder</t>
  </si>
  <si>
    <t>amortering</t>
  </si>
  <si>
    <t>avskrivning</t>
  </si>
  <si>
    <t>Likvida medel</t>
  </si>
  <si>
    <t>Momsskuld (-) / momsfordran (+)</t>
  </si>
  <si>
    <t>Varukostnader (exkl moms)</t>
  </si>
  <si>
    <t>Summa varukostnader (exkl moms)</t>
  </si>
  <si>
    <t>Moms in/ut -betalningar</t>
  </si>
  <si>
    <t>Kassaflöde per månad efter moms och finansiering</t>
  </si>
  <si>
    <t>Ackumulerat kassaflöde efter moms och finansiering</t>
  </si>
  <si>
    <t>Varukostnader
(exkl moms)</t>
  </si>
  <si>
    <t>Totala övriga och personal-kostnander</t>
  </si>
  <si>
    <t>Ant amort
mån</t>
  </si>
  <si>
    <t>Amorterings-
fria månader</t>
  </si>
  <si>
    <t>Amortering</t>
  </si>
  <si>
    <t>Beräkning av avskrivningar</t>
  </si>
  <si>
    <t>% av intäkter
exkl övr int</t>
  </si>
  <si>
    <t>Finansiering
(lån år 1)</t>
  </si>
  <si>
    <t>Räntor och amorteringar år 1</t>
  </si>
  <si>
    <t>Räntor och amorteringar år 2</t>
  </si>
  <si>
    <t>Låneutbetalningar</t>
  </si>
  <si>
    <t>Amorteringar</t>
  </si>
  <si>
    <t>Amortering
ant år</t>
  </si>
  <si>
    <t>Ackumulerat kassaflöde efter finansiering</t>
  </si>
  <si>
    <t>Kontokredit ökning (+) minskning (-)</t>
  </si>
  <si>
    <t>Matas in nedan</t>
  </si>
  <si>
    <r>
      <t xml:space="preserve">Investeringar och övr </t>
    </r>
    <r>
      <rPr>
        <b/>
        <u/>
        <sz val="9"/>
        <color theme="1"/>
        <rFont val="Arial"/>
        <family val="2"/>
      </rPr>
      <t>exkl</t>
    </r>
    <r>
      <rPr>
        <b/>
        <sz val="10"/>
        <color theme="1"/>
        <rFont val="Arial"/>
        <family val="2"/>
        <scheme val="minor"/>
      </rPr>
      <t xml:space="preserve"> moms</t>
    </r>
  </si>
  <si>
    <t>Beräkn hjälp Lån</t>
  </si>
  <si>
    <t>Lån (tot belopp). För beräkningshjälp:</t>
  </si>
  <si>
    <t>Låneutbetalningar (+)</t>
  </si>
  <si>
    <t>Amorteringar (-)</t>
  </si>
  <si>
    <t>Räntekostnader (-)</t>
  </si>
  <si>
    <t>Kontrakts och dispositionsränta (-)</t>
  </si>
  <si>
    <t>Avskrivningar
(tot belopp).
För beräkningshjälp:</t>
  </si>
  <si>
    <t>Beräkn hjälp Avskrivn</t>
  </si>
  <si>
    <t>EBITDA marginal</t>
  </si>
  <si>
    <t>EBIT marginal</t>
  </si>
  <si>
    <t>EBT marginal</t>
  </si>
  <si>
    <t>Inventarie/objekt</t>
  </si>
  <si>
    <t>Från månad</t>
  </si>
  <si>
    <t>Från</t>
  </si>
  <si>
    <t>Till</t>
  </si>
  <si>
    <t>Belopp/
månad</t>
  </si>
  <si>
    <t>Totalt</t>
  </si>
  <si>
    <t>Avskrivningar år 2</t>
  </si>
  <si>
    <t>Avskrivningar år 1</t>
  </si>
  <si>
    <t>Skrivs av på 
(antal  år)</t>
  </si>
  <si>
    <t>Pengar ordnar vi på följande sätt (finansiering)</t>
  </si>
  <si>
    <t>Avser månad då betalning sker (inte leverans)</t>
  </si>
  <si>
    <t>Tillbaka till likviditetsbudget År1</t>
  </si>
  <si>
    <t>Tillbaka till likviditetsbudget År2</t>
  </si>
  <si>
    <t>Rättigheter och friskrivning
© Almi Företagspartner AB äger samtliga rättigheter till denna budgetmall som utgör ett hjälpmedel för budgetering och ska endast betraktas som vägledande. Almi Företagspartner AB ansvarar inte för information och beräkningar och friskriver sig, utan förbehåll, från allt ansvar för eventuella förluster eller skador av något slag, vare sig direkta, indirekta eller som följd, som kan uppkomma genom användning av eller tillgång till budgetmallen.</t>
  </si>
  <si>
    <t>Bladen är skyddade så att man inte oavsiktligt raderar texter eller formler.</t>
  </si>
  <si>
    <t>Mallen är uppbyggd så att man fyller i vita/ofärgade celler medan färgade celler är fasta texter eller beräkningar.</t>
  </si>
  <si>
    <t>Resultatbudget</t>
  </si>
  <si>
    <t>Fördela intäkter och kostnader per månad.</t>
  </si>
  <si>
    <t>Fyll i aktuellt år och bokslutsmånad.</t>
  </si>
  <si>
    <t>Det finns ingen koppling till resultatbudget och likviditetsbudget från kapitalbehovet.</t>
  </si>
  <si>
    <t>Här får du en översikt över investeringar, kostnader etc samt hur du finansierar starten av verksamheten.</t>
  </si>
  <si>
    <t>Likviditetsbudget</t>
  </si>
  <si>
    <t>Övriga in och utbetalningar fördelar du per månad.</t>
  </si>
  <si>
    <t>Den tar dock inte hänsyn till ej avdragsgilla kostnader osv.</t>
  </si>
  <si>
    <t>Kapitalbehov</t>
  </si>
  <si>
    <t>Tänk på att fylla i rätt momssats och kredittid (i mallen är standardvärden 25% moms och 30 dagar)</t>
  </si>
  <si>
    <t>Resultat, F/A-skatt och eget uttag</t>
  </si>
  <si>
    <t>Valt eget uttag/månad, fyll i utbetalning (-)</t>
  </si>
  <si>
    <t>Preliminär F/A-skatt, fyll i inbetalning till  SKV (-)</t>
  </si>
  <si>
    <t xml:space="preserve">Beräknat möjligt eget uttag baserat på resultat År 1: 
(netto efter F/A-skatt): </t>
  </si>
  <si>
    <t xml:space="preserve">Beräknat möjligt eget uttag baserat på resultat År 2: 
(netto efter F/A-skatt): </t>
  </si>
  <si>
    <t>Personalkostnader
(exkl moms och eget uttag)</t>
  </si>
  <si>
    <t>Enhet:</t>
  </si>
  <si>
    <t>Kassaflöde per månad efter eget uttag och preliminärskatt</t>
  </si>
  <si>
    <t>Ack. kassaflöde efter eget uttag och preliminärskatt</t>
  </si>
  <si>
    <t>Fyll i eget uttag. En text ovanför raden ger en viss vägledning om hur mycket eget uttag som är möjligt i förhållande till det beräknade resultatet.</t>
  </si>
  <si>
    <t>Du fyller i preliminärskatt. En text ovanför raden visar en schablonberäkning av preliminärskatt i förhållande till det beräknade resultatet.</t>
  </si>
  <si>
    <t>Beräknad egenavgift och skatt</t>
  </si>
  <si>
    <t>Möjligt eget uttag år 1</t>
  </si>
  <si>
    <t>Beräkning av delägares möjliga uttag</t>
  </si>
  <si>
    <t xml:space="preserve">Kapitalbehov och finansiering enskild firma/HB </t>
  </si>
  <si>
    <t>Beräknad F/A-skatt schablon
(se instruktion för mer info):</t>
  </si>
  <si>
    <r>
      <t>Löner anställda</t>
    </r>
    <r>
      <rPr>
        <i/>
        <sz val="10"/>
        <rFont val="Arial"/>
        <family val="2"/>
      </rPr>
      <t xml:space="preserve">
(ej delägares uttag)</t>
    </r>
  </si>
  <si>
    <t xml:space="preserve">Den enskilde näringsidkaren (enskild firma) och den enskilde delägaren i handelsbolag har inte någon lön i det egna företaget utan deklarerar för vinsten. Under året kan företagaren göra uttag från företaget för sin försörjning. Begränsningen är att det ska finnas pengar att ta ut. Är företaget tillräckligt lönsamt skapas likviditet, tillgång till pengar i företaget, men likviditet kan också bl.a. bero på upptagna lån. Utöver för den egna försörjningen behöver ägare pengar för att betala den preliminära F-skatten, som är företagarens personliga ansvar (SA-skatt för delägare i handelsbolag). </t>
  </si>
  <si>
    <t xml:space="preserve">Eget uttag </t>
  </si>
  <si>
    <t xml:space="preserve">Budgetmallen har ett schablonvärde för egenavgifter och skatt på totalt 40% av nettointäkterna exkl moms.
Det är beräknat på ca 30% egenavgifter och ca 32% komunalskatt
</t>
  </si>
  <si>
    <t>Har du frågor om budgetmallens funktionalitet?</t>
  </si>
  <si>
    <t>https://www.almi.se/kunskapsbanken/mallar/budgetmallar/</t>
  </si>
  <si>
    <t xml:space="preserve">Vänligen beskriv ditt ärende via kontaktformuläret på Almis hemsida </t>
  </si>
  <si>
    <t>För mer information se filmen från Verksamt.se</t>
  </si>
  <si>
    <t>Verksamt.se Hur mycket är dina egna pengar?</t>
  </si>
  <si>
    <t>Det innebär i så fall att varorna kostnadsförs när de plockas ut från lagret.</t>
  </si>
  <si>
    <t>Räntekostnader i resultatbudgeten flyttas över från likviditetsbudgeten som du fyller i i nästa steg.</t>
  </si>
  <si>
    <t>Intäkter och kostnader överförs automatiskt från resultatbudgeten.</t>
  </si>
  <si>
    <t xml:space="preserve">Kontokredit med de två delarna kontraktsränta samt dispositionsränta uppskattas och fylls i för respektive månad. (Kontraktsränta är den årliga avgiften </t>
  </si>
  <si>
    <t>som du betalar oavsett om du använder krediten eller ej).</t>
  </si>
  <si>
    <r>
      <t xml:space="preserve">För dig som startar nytt företag rekommenderar vi att du börjar på fliken </t>
    </r>
    <r>
      <rPr>
        <i/>
        <sz val="10"/>
        <color theme="1"/>
        <rFont val="Arial"/>
        <family val="2"/>
      </rPr>
      <t>Kapitalbehov</t>
    </r>
    <r>
      <rPr>
        <sz val="10"/>
        <color theme="1"/>
        <rFont val="Arial"/>
        <family val="2"/>
        <scheme val="minor"/>
      </rPr>
      <t>.</t>
    </r>
  </si>
  <si>
    <t xml:space="preserve">Instruktion budgetmall enskild firma/Handelsbolag </t>
  </si>
  <si>
    <t>Möjligt eget uttag</t>
  </si>
  <si>
    <t>Belopp netto</t>
  </si>
  <si>
    <t>Org.nr</t>
  </si>
  <si>
    <t xml:space="preserve">Beräknat möjligt eget uttag baserat på resultat År 3: 
(netto efter F/A-skatt): </t>
  </si>
  <si>
    <t>År2-År3</t>
  </si>
  <si>
    <t>År 3</t>
  </si>
  <si>
    <t>Moms År 3</t>
  </si>
  <si>
    <t>Räntor och amorteringar år 3</t>
  </si>
  <si>
    <t>Finansiering
(nya lån år 3)</t>
  </si>
  <si>
    <t>Avskrivningar år 3</t>
  </si>
  <si>
    <t>Beräkningshjälp.</t>
  </si>
  <si>
    <t>Nedanstående räntor och amorteringar matas automatiskt in i likviditetsbudgeten</t>
  </si>
  <si>
    <t>Tillbaka till likviditetsbudget År3</t>
  </si>
  <si>
    <t>Lån från År 1 fortsätter År 3</t>
  </si>
  <si>
    <t>Lån från År 2 fortsätter År 3</t>
  </si>
  <si>
    <t>Nya lån År 3</t>
  </si>
  <si>
    <t>Mån 25</t>
  </si>
  <si>
    <t>Mån 26</t>
  </si>
  <si>
    <t>Mån 27</t>
  </si>
  <si>
    <t>Mån 28</t>
  </si>
  <si>
    <t>Mån 29</t>
  </si>
  <si>
    <t>Mån 30</t>
  </si>
  <si>
    <t>Mån 31</t>
  </si>
  <si>
    <t>Mån 32</t>
  </si>
  <si>
    <t>Mån 33</t>
  </si>
  <si>
    <t>Mån 34</t>
  </si>
  <si>
    <t>Mån 35</t>
  </si>
  <si>
    <t>Mån 36</t>
  </si>
  <si>
    <t>Amortering Lån År3</t>
  </si>
  <si>
    <t>Version 2025.2</t>
  </si>
  <si>
    <r>
      <t xml:space="preserve">I denna budgetmall innebär det att eget uttag matas in i likviditetsbudgeten (fliken </t>
    </r>
    <r>
      <rPr>
        <i/>
        <sz val="10"/>
        <color theme="1"/>
        <rFont val="Arial"/>
        <family val="2"/>
      </rPr>
      <t>Likvid Bud År1, År2, respektive År3 rad 131)</t>
    </r>
    <r>
      <rPr>
        <sz val="10"/>
        <color theme="1"/>
        <rFont val="Arial"/>
        <family val="2"/>
        <scheme val="minor"/>
      </rPr>
      <t xml:space="preserve"> och i de fall du har anställda så matas deras lönekostnader in i resultatbudgeten (flik </t>
    </r>
    <r>
      <rPr>
        <i/>
        <sz val="10"/>
        <color theme="1"/>
        <rFont val="Arial"/>
        <family val="2"/>
        <scheme val="minor"/>
      </rPr>
      <t xml:space="preserve">Res Bud År1, År2, respektive År3 rad 59 </t>
    </r>
    <r>
      <rPr>
        <sz val="10"/>
        <color theme="1"/>
        <rFont val="Arial"/>
        <family val="2"/>
        <scheme val="minor"/>
      </rPr>
      <t>)</t>
    </r>
  </si>
  <si>
    <r>
      <t>Nästa steg är att fortsätta med resultatbudget (bladet "</t>
    </r>
    <r>
      <rPr>
        <i/>
        <sz val="10"/>
        <color theme="1"/>
        <rFont val="Arial"/>
        <family val="2"/>
      </rPr>
      <t>Res Bud År1</t>
    </r>
    <r>
      <rPr>
        <sz val="10"/>
        <color theme="1"/>
        <rFont val="Arial"/>
        <family val="2"/>
        <scheme val="minor"/>
      </rPr>
      <t>", "</t>
    </r>
    <r>
      <rPr>
        <i/>
        <sz val="10"/>
        <color theme="1"/>
        <rFont val="Arial"/>
        <family val="2"/>
        <scheme val="minor"/>
      </rPr>
      <t>Res Bud År2</t>
    </r>
    <r>
      <rPr>
        <sz val="10"/>
        <color theme="1"/>
        <rFont val="Arial"/>
        <family val="2"/>
        <scheme val="minor"/>
      </rPr>
      <t>" och "Res Bud År3").</t>
    </r>
  </si>
  <si>
    <t>Lön för anställda fyller du i här men eget uttag fyller du i på bladet "Likvid Bud År1", "Likvid Bud År2", respektive "Likvid Bud År3")</t>
  </si>
  <si>
    <t>Om du köper varor till ett lager så finns det möjlighet att fylla i lagerförändring på rad 27.</t>
  </si>
  <si>
    <r>
      <t xml:space="preserve">Flikarna </t>
    </r>
    <r>
      <rPr>
        <i/>
        <sz val="10"/>
        <color theme="1"/>
        <rFont val="Arial"/>
        <family val="2"/>
      </rPr>
      <t xml:space="preserve">"RR År1", </t>
    </r>
    <r>
      <rPr>
        <i/>
        <sz val="10"/>
        <color theme="1"/>
        <rFont val="Arial"/>
        <family val="2"/>
        <scheme val="minor"/>
      </rPr>
      <t>"RR År2"</t>
    </r>
    <r>
      <rPr>
        <sz val="10"/>
        <color theme="1"/>
        <rFont val="Arial"/>
        <family val="2"/>
        <scheme val="minor"/>
      </rPr>
      <t xml:space="preserve"> och "RR År3" är en årssammanställning av resultatbudgetens månader.</t>
    </r>
  </si>
  <si>
    <r>
      <t xml:space="preserve">Avskrivningar fylls automatiskt utifrån den information som matas in i bladet </t>
    </r>
    <r>
      <rPr>
        <i/>
        <sz val="10"/>
        <color theme="1"/>
        <rFont val="Arial"/>
        <family val="2"/>
      </rPr>
      <t>"Beräkningshjälp Avskrivningar"</t>
    </r>
  </si>
  <si>
    <r>
      <t xml:space="preserve">I fliken </t>
    </r>
    <r>
      <rPr>
        <i/>
        <sz val="10"/>
        <color theme="1"/>
        <rFont val="Arial"/>
        <family val="2"/>
        <scheme val="minor"/>
      </rPr>
      <t xml:space="preserve">"Likvid Bud År1" </t>
    </r>
    <r>
      <rPr>
        <sz val="10"/>
        <color theme="1"/>
        <rFont val="Arial"/>
        <family val="2"/>
      </rPr>
      <t>fyller du först i redovisningsperiod för moms som kan vara månad, kvartal eller årsvis</t>
    </r>
  </si>
  <si>
    <r>
      <t xml:space="preserve">Låneutbetalningar, amorteringar och räntor fylls i automaitisk utifrån den information du matar in i bladet </t>
    </r>
    <r>
      <rPr>
        <i/>
        <sz val="10"/>
        <color theme="1"/>
        <rFont val="Arial"/>
        <family val="2"/>
      </rPr>
      <t>"Beräkningshjälp Lån".</t>
    </r>
  </si>
  <si>
    <t>I kolumn F, rad 146 i "Likvid Bud År1" fyller du i ingående saldo på företagets konto.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</si>
</sst>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k_r_-;\-* #,##0.00\ _k_r_-;_-* &quot;-&quot;??\ _k_r_-;_-@_-"/>
    <numFmt numFmtId="165" formatCode="0.0%"/>
    <numFmt numFmtId="166" formatCode="0.0%;\-0.0%;&quot;-&quot;"/>
    <numFmt numFmtId="167" formatCode="\+#,##0;\-#,##0;"/>
    <numFmt numFmtId="168" formatCode="#,##0;\-#,##0;"/>
    <numFmt numFmtId="169" formatCode="#,##0_ ;[Red]\-#,##0\ "/>
    <numFmt numFmtId="170" formatCode="[Red]#,##0;[Red]\-#,##0;0"/>
    <numFmt numFmtId="171" formatCode="#,##0_ ;\-#,##0\ "/>
    <numFmt numFmtId="172" formatCode="#,##0&quot; tot för året&quot;"/>
  </numFmts>
  <fonts count="46" x14ac:knownFonts="1">
    <font>
      <sz val="10"/>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sz val="14"/>
      <color theme="1"/>
      <name val="Arial"/>
      <family val="2"/>
      <scheme val="minor"/>
    </font>
    <font>
      <sz val="10"/>
      <name val="Arial"/>
      <family val="2"/>
    </font>
    <font>
      <b/>
      <sz val="10"/>
      <name val="Arial"/>
      <family val="2"/>
    </font>
    <font>
      <b/>
      <sz val="12"/>
      <name val="Arial"/>
      <family val="2"/>
    </font>
    <font>
      <sz val="9"/>
      <color indexed="81"/>
      <name val="Tahoma"/>
      <family val="2"/>
    </font>
    <font>
      <b/>
      <sz val="10"/>
      <color rgb="FFFF0000"/>
      <name val="Arial"/>
      <family val="2"/>
      <scheme val="minor"/>
    </font>
    <font>
      <sz val="12"/>
      <name val="Arial"/>
      <family val="2"/>
    </font>
    <font>
      <sz val="14"/>
      <color theme="1"/>
      <name val="Arial"/>
      <family val="2"/>
      <scheme val="minor"/>
    </font>
    <font>
      <sz val="14"/>
      <color indexed="63"/>
      <name val="Arial"/>
      <family val="2"/>
      <scheme val="minor"/>
    </font>
    <font>
      <b/>
      <sz val="12"/>
      <color theme="1"/>
      <name val="Arial"/>
      <family val="2"/>
      <scheme val="minor"/>
    </font>
    <font>
      <sz val="10"/>
      <color theme="1"/>
      <name val="Arial"/>
      <family val="2"/>
      <scheme val="minor"/>
    </font>
    <font>
      <sz val="10"/>
      <name val="Arial"/>
      <family val="2"/>
      <scheme val="minor"/>
    </font>
    <font>
      <sz val="10"/>
      <color rgb="FFFF0000"/>
      <name val="Arial"/>
      <family val="2"/>
      <scheme val="minor"/>
    </font>
    <font>
      <b/>
      <i/>
      <sz val="10"/>
      <color theme="1"/>
      <name val="Arial"/>
      <family val="2"/>
      <scheme val="minor"/>
    </font>
    <font>
      <i/>
      <sz val="10"/>
      <color theme="1"/>
      <name val="Arial"/>
      <family val="2"/>
      <scheme val="minor"/>
    </font>
    <font>
      <i/>
      <sz val="10"/>
      <color indexed="63"/>
      <name val="Arial"/>
      <family val="2"/>
      <scheme val="minor"/>
    </font>
    <font>
      <i/>
      <sz val="10"/>
      <name val="Arial"/>
      <family val="2"/>
      <scheme val="minor"/>
    </font>
    <font>
      <sz val="9"/>
      <color theme="1"/>
      <name val="Arial"/>
      <family val="2"/>
      <scheme val="minor"/>
    </font>
    <font>
      <i/>
      <sz val="10"/>
      <name val="Arial"/>
      <family val="2"/>
    </font>
    <font>
      <b/>
      <sz val="14"/>
      <name val="Arial"/>
      <family val="2"/>
    </font>
    <font>
      <b/>
      <sz val="10"/>
      <name val="Arial"/>
      <family val="2"/>
      <scheme val="minor"/>
    </font>
    <font>
      <sz val="10"/>
      <name val="Arial"/>
      <family val="2"/>
      <scheme val="major"/>
    </font>
    <font>
      <b/>
      <sz val="9"/>
      <name val="Arial"/>
      <family val="2"/>
      <scheme val="major"/>
    </font>
    <font>
      <sz val="9"/>
      <name val="Arial"/>
      <family val="2"/>
      <scheme val="minor"/>
    </font>
    <font>
      <b/>
      <u/>
      <sz val="9"/>
      <name val="Arial"/>
      <family val="2"/>
    </font>
    <font>
      <b/>
      <sz val="11"/>
      <name val="Arial"/>
      <family val="2"/>
    </font>
    <font>
      <b/>
      <sz val="11"/>
      <color theme="0"/>
      <name val="Arial"/>
      <family val="2"/>
      <scheme val="minor"/>
    </font>
    <font>
      <b/>
      <sz val="10"/>
      <color indexed="63"/>
      <name val="Arial"/>
      <family val="2"/>
      <scheme val="minor"/>
    </font>
    <font>
      <u/>
      <sz val="10"/>
      <color theme="10"/>
      <name val="Arial"/>
      <family val="2"/>
      <scheme val="minor"/>
    </font>
    <font>
      <i/>
      <u/>
      <sz val="9"/>
      <name val="Arial"/>
      <family val="2"/>
    </font>
    <font>
      <b/>
      <sz val="10"/>
      <color theme="0"/>
      <name val="Arial"/>
      <family val="2"/>
      <scheme val="minor"/>
    </font>
    <font>
      <sz val="10"/>
      <color theme="0"/>
      <name val="Arial"/>
      <family val="2"/>
      <scheme val="minor"/>
    </font>
    <font>
      <u/>
      <sz val="9"/>
      <color theme="1"/>
      <name val="Arial"/>
      <family val="2"/>
    </font>
    <font>
      <b/>
      <u/>
      <sz val="9"/>
      <color theme="1"/>
      <name val="Arial"/>
      <family val="2"/>
    </font>
    <font>
      <u/>
      <sz val="9"/>
      <color theme="10"/>
      <name val="Arial"/>
      <family val="2"/>
      <scheme val="minor"/>
    </font>
    <font>
      <i/>
      <sz val="10"/>
      <color theme="1"/>
      <name val="Arial"/>
      <family val="2"/>
    </font>
    <font>
      <i/>
      <sz val="8"/>
      <color theme="1"/>
      <name val="Arial"/>
      <family val="2"/>
      <scheme val="minor"/>
    </font>
    <font>
      <sz val="10"/>
      <color theme="1"/>
      <name val="Arial"/>
      <family val="2"/>
    </font>
    <font>
      <b/>
      <sz val="16"/>
      <color theme="1"/>
      <name val="Arial"/>
      <family val="2"/>
      <scheme val="minor"/>
    </font>
    <font>
      <sz val="10"/>
      <color theme="0" tint="-0.499984740745262"/>
      <name val="Arial"/>
      <family val="2"/>
      <scheme val="minor"/>
    </font>
    <font>
      <sz val="9"/>
      <color indexed="81"/>
      <name val="Arial"/>
      <family val="2"/>
    </font>
    <font>
      <sz val="8"/>
      <name val="Arial"/>
      <family val="2"/>
      <scheme val="minor"/>
    </font>
  </fonts>
  <fills count="23">
    <fill>
      <patternFill patternType="none"/>
    </fill>
    <fill>
      <patternFill patternType="gray125"/>
    </fill>
    <fill>
      <patternFill patternType="solid">
        <fgColor theme="1"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5"/>
        <bgColor indexed="64"/>
      </patternFill>
    </fill>
    <fill>
      <patternFill patternType="solid">
        <fgColor theme="7"/>
        <bgColor indexed="64"/>
      </patternFill>
    </fill>
    <fill>
      <patternFill patternType="solid">
        <fgColor theme="8" tint="0.59999389629810485"/>
        <bgColor indexed="64"/>
      </patternFill>
    </fill>
    <fill>
      <patternFill patternType="solid">
        <fgColor rgb="FF92D050"/>
        <bgColor indexed="64"/>
      </patternFill>
    </fill>
    <fill>
      <patternFill patternType="solid">
        <fgColor theme="1" tint="0.249977111117893"/>
        <bgColor indexed="64"/>
      </patternFill>
    </fill>
    <fill>
      <patternFill patternType="solid">
        <fgColor theme="9"/>
        <bgColor indexed="64"/>
      </patternFill>
    </fill>
    <fill>
      <patternFill patternType="solid">
        <fgColor rgb="FF808080"/>
        <bgColor indexed="64"/>
      </patternFill>
    </fill>
    <fill>
      <patternFill patternType="solid">
        <fgColor rgb="FF50BD29"/>
        <bgColor indexed="64"/>
      </patternFill>
    </fill>
    <fill>
      <patternFill patternType="solid">
        <fgColor rgb="FFF2BDB0"/>
        <bgColor indexed="64"/>
      </patternFill>
    </fill>
    <fill>
      <patternFill patternType="solid">
        <fgColor rgb="FFC52E17"/>
        <bgColor indexed="64"/>
      </patternFill>
    </fill>
    <fill>
      <patternFill patternType="solid">
        <fgColor rgb="FF046999"/>
        <bgColor indexed="64"/>
      </patternFill>
    </fill>
    <fill>
      <patternFill patternType="solid">
        <fgColor rgb="FFE9D7AC"/>
        <bgColor indexed="64"/>
      </patternFill>
    </fill>
    <fill>
      <patternFill patternType="solid">
        <fgColor theme="0"/>
        <bgColor indexed="64"/>
      </patternFill>
    </fill>
    <fill>
      <patternFill patternType="solid">
        <fgColor theme="6"/>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1"/>
      </top>
      <bottom/>
      <diagonal/>
    </border>
    <border>
      <left style="thin">
        <color theme="0" tint="-0.499984740745262"/>
      </left>
      <right/>
      <top style="thin">
        <color theme="0" tint="-0.499984740745262"/>
      </top>
      <bottom style="thin">
        <color theme="0" tint="-0.499984740745262"/>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theme="0" tint="-0.499984740745262"/>
      </bottom>
      <diagonal/>
    </border>
    <border>
      <left/>
      <right style="medium">
        <color auto="1"/>
      </right>
      <top/>
      <bottom style="thin">
        <color theme="0" tint="-0.499984740745262"/>
      </bottom>
      <diagonal/>
    </border>
    <border>
      <left style="medium">
        <color auto="1"/>
      </left>
      <right style="thin">
        <color theme="0" tint="-0.499984740745262"/>
      </right>
      <top style="thin">
        <color theme="0" tint="-0.499984740745262"/>
      </top>
      <bottom style="thin">
        <color theme="0" tint="-0.499984740745262"/>
      </bottom>
      <diagonal/>
    </border>
    <border>
      <left style="thin">
        <color theme="0" tint="-0.499984740745262"/>
      </left>
      <right style="medium">
        <color auto="1"/>
      </right>
      <top style="thin">
        <color theme="0" tint="-0.499984740745262"/>
      </top>
      <bottom style="thin">
        <color theme="0" tint="-0.499984740745262"/>
      </bottom>
      <diagonal/>
    </border>
    <border>
      <left style="medium">
        <color auto="1"/>
      </left>
      <right/>
      <top style="thin">
        <color theme="1"/>
      </top>
      <bottom/>
      <diagonal/>
    </border>
    <border>
      <left/>
      <right style="medium">
        <color auto="1"/>
      </right>
      <top style="thin">
        <color theme="1"/>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auto="1"/>
      </top>
      <bottom/>
      <diagonal/>
    </border>
    <border>
      <left style="medium">
        <color auto="1"/>
      </left>
      <right style="thin">
        <color theme="0" tint="-0.499984740745262"/>
      </right>
      <top style="thin">
        <color theme="0" tint="-0.499984740745262"/>
      </top>
      <bottom/>
      <diagonal/>
    </border>
    <border>
      <left style="thin">
        <color theme="0" tint="-0.499984740745262"/>
      </left>
      <right style="medium">
        <color auto="1"/>
      </right>
      <top style="thin">
        <color theme="0" tint="-0.499984740745262"/>
      </top>
      <bottom/>
      <diagonal/>
    </border>
    <border>
      <left style="medium">
        <color auto="1"/>
      </left>
      <right style="thin">
        <color theme="0" tint="-0.499984740745262"/>
      </right>
      <top style="medium">
        <color auto="1"/>
      </top>
      <bottom style="medium">
        <color auto="1"/>
      </bottom>
      <diagonal/>
    </border>
    <border>
      <left style="thin">
        <color theme="0" tint="-0.499984740745262"/>
      </left>
      <right style="thin">
        <color theme="0" tint="-0.499984740745262"/>
      </right>
      <top style="medium">
        <color auto="1"/>
      </top>
      <bottom style="medium">
        <color auto="1"/>
      </bottom>
      <diagonal/>
    </border>
    <border>
      <left style="thin">
        <color theme="0" tint="-0.499984740745262"/>
      </left>
      <right style="medium">
        <color auto="1"/>
      </right>
      <top style="medium">
        <color auto="1"/>
      </top>
      <bottom style="medium">
        <color auto="1"/>
      </bottom>
      <diagonal/>
    </border>
    <border>
      <left/>
      <right/>
      <top/>
      <bottom style="thin">
        <color auto="1"/>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auto="1"/>
      </left>
      <right/>
      <top style="medium">
        <color auto="1"/>
      </top>
      <bottom style="thin">
        <color theme="0" tint="-0.499984740745262"/>
      </bottom>
      <diagonal/>
    </border>
    <border>
      <left/>
      <right/>
      <top style="medium">
        <color auto="1"/>
      </top>
      <bottom style="thin">
        <color theme="0" tint="-0.499984740745262"/>
      </bottom>
      <diagonal/>
    </border>
    <border>
      <left style="thin">
        <color theme="0" tint="-0.499984740745262"/>
      </left>
      <right style="thin">
        <color theme="0" tint="-0.499984740745262"/>
      </right>
      <top style="medium">
        <color auto="1"/>
      </top>
      <bottom style="thin">
        <color theme="0" tint="-0.499984740745262"/>
      </bottom>
      <diagonal/>
    </border>
    <border>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style="medium">
        <color auto="1"/>
      </left>
      <right/>
      <top style="thin">
        <color theme="0" tint="-0.499984740745262"/>
      </top>
      <bottom style="medium">
        <color theme="0" tint="-0.24994659260841701"/>
      </bottom>
      <diagonal/>
    </border>
    <border>
      <left/>
      <right/>
      <top style="thin">
        <color theme="0" tint="-0.499984740745262"/>
      </top>
      <bottom style="medium">
        <color theme="0" tint="-0.2499465926084170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6">
    <xf numFmtId="0" fontId="0" fillId="0" borderId="0"/>
    <xf numFmtId="9" fontId="2" fillId="0" borderId="0" applyFont="0" applyFill="0" applyBorder="0" applyAlignment="0" applyProtection="0"/>
    <xf numFmtId="0" fontId="5" fillId="0" borderId="0"/>
    <xf numFmtId="0" fontId="1" fillId="0" borderId="0"/>
    <xf numFmtId="0" fontId="32" fillId="0" borderId="0" applyNumberFormat="0" applyFill="0" applyBorder="0" applyAlignment="0" applyProtection="0"/>
    <xf numFmtId="164" fontId="14" fillId="0" borderId="0" applyFont="0" applyFill="0" applyBorder="0" applyAlignment="0" applyProtection="0"/>
  </cellStyleXfs>
  <cellXfs count="444">
    <xf numFmtId="0" fontId="0" fillId="0" borderId="0" xfId="0"/>
    <xf numFmtId="3" fontId="3" fillId="0" borderId="3" xfId="0" applyNumberFormat="1" applyFont="1" applyBorder="1" applyAlignment="1">
      <alignment horizontal="right" wrapText="1"/>
    </xf>
    <xf numFmtId="0" fontId="3" fillId="0" borderId="0" xfId="0" applyFont="1"/>
    <xf numFmtId="3" fontId="0" fillId="0" borderId="0" xfId="0" applyNumberFormat="1"/>
    <xf numFmtId="0" fontId="0" fillId="0" borderId="0" xfId="0" applyAlignment="1">
      <alignment wrapText="1"/>
    </xf>
    <xf numFmtId="3" fontId="0" fillId="0" borderId="2" xfId="0" applyNumberFormat="1" applyBorder="1"/>
    <xf numFmtId="3" fontId="3" fillId="0" borderId="5" xfId="0" applyNumberFormat="1" applyFont="1" applyBorder="1"/>
    <xf numFmtId="3" fontId="0" fillId="0" borderId="2" xfId="0" applyNumberFormat="1" applyBorder="1" applyAlignment="1">
      <alignment wrapText="1"/>
    </xf>
    <xf numFmtId="0" fontId="3" fillId="0" borderId="0" xfId="0" applyFont="1" applyAlignment="1">
      <alignment horizontal="right"/>
    </xf>
    <xf numFmtId="0" fontId="0" fillId="0" borderId="0" xfId="0" applyAlignment="1">
      <alignment horizontal="right"/>
    </xf>
    <xf numFmtId="0" fontId="0" fillId="0" borderId="0" xfId="0" applyAlignment="1">
      <alignment horizontal="right" wrapText="1"/>
    </xf>
    <xf numFmtId="0" fontId="3" fillId="0" borderId="0" xfId="0" applyFont="1" applyAlignment="1">
      <alignment horizontal="right" wrapText="1"/>
    </xf>
    <xf numFmtId="3" fontId="0" fillId="0" borderId="2" xfId="0" applyNumberFormat="1" applyBorder="1" applyAlignment="1">
      <alignment horizontal="right" wrapText="1"/>
    </xf>
    <xf numFmtId="3" fontId="0" fillId="0" borderId="6" xfId="0" applyNumberFormat="1" applyBorder="1" applyAlignment="1">
      <alignment horizontal="right" wrapText="1"/>
    </xf>
    <xf numFmtId="0" fontId="3"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3" fontId="3" fillId="0" borderId="12" xfId="0" applyNumberFormat="1" applyFont="1" applyBorder="1" applyAlignment="1">
      <alignment horizontal="right" wrapText="1"/>
    </xf>
    <xf numFmtId="3" fontId="3" fillId="0" borderId="13" xfId="0" applyNumberFormat="1" applyFont="1" applyBorder="1" applyAlignment="1">
      <alignment horizontal="right" wrapText="1"/>
    </xf>
    <xf numFmtId="3" fontId="0" fillId="0" borderId="14" xfId="0" applyNumberFormat="1" applyBorder="1"/>
    <xf numFmtId="3" fontId="0" fillId="0" borderId="15" xfId="0" applyNumberFormat="1" applyBorder="1"/>
    <xf numFmtId="3" fontId="3" fillId="0" borderId="16" xfId="0" applyNumberFormat="1" applyFont="1" applyBorder="1"/>
    <xf numFmtId="3" fontId="3" fillId="0" borderId="17" xfId="0" applyNumberFormat="1" applyFont="1" applyBorder="1"/>
    <xf numFmtId="3" fontId="0" fillId="0" borderId="10" xfId="0" applyNumberFormat="1" applyBorder="1"/>
    <xf numFmtId="3" fontId="0" fillId="0" borderId="11" xfId="0" applyNumberFormat="1" applyBorder="1"/>
    <xf numFmtId="0" fontId="3" fillId="0" borderId="10" xfId="0" applyFont="1" applyBorder="1"/>
    <xf numFmtId="0" fontId="3" fillId="0" borderId="11" xfId="0" applyFont="1" applyBorder="1"/>
    <xf numFmtId="3" fontId="0" fillId="0" borderId="14" xfId="0" applyNumberFormat="1" applyBorder="1" applyAlignment="1">
      <alignment wrapText="1"/>
    </xf>
    <xf numFmtId="3" fontId="0" fillId="0" borderId="15" xfId="0" applyNumberFormat="1" applyBorder="1" applyAlignment="1">
      <alignment wrapText="1"/>
    </xf>
    <xf numFmtId="3" fontId="0" fillId="2" borderId="2" xfId="0" applyNumberFormat="1" applyFill="1" applyBorder="1"/>
    <xf numFmtId="10" fontId="5" fillId="0" borderId="2" xfId="1" applyNumberFormat="1" applyFont="1" applyFill="1" applyBorder="1" applyProtection="1">
      <protection locked="0"/>
    </xf>
    <xf numFmtId="3" fontId="0" fillId="3" borderId="2" xfId="0" applyNumberFormat="1" applyFill="1" applyBorder="1"/>
    <xf numFmtId="0" fontId="0" fillId="0" borderId="0" xfId="0" quotePrefix="1" applyAlignment="1">
      <alignment horizontal="right"/>
    </xf>
    <xf numFmtId="0" fontId="9" fillId="0" borderId="0" xfId="0" applyFont="1"/>
    <xf numFmtId="3" fontId="0" fillId="0" borderId="0" xfId="0" applyNumberFormat="1" applyAlignment="1">
      <alignment wrapText="1"/>
    </xf>
    <xf numFmtId="0" fontId="4" fillId="0" borderId="0" xfId="0" applyFont="1"/>
    <xf numFmtId="3" fontId="3" fillId="0" borderId="0" xfId="0" applyNumberFormat="1" applyFont="1" applyAlignment="1">
      <alignment horizontal="right" wrapText="1"/>
    </xf>
    <xf numFmtId="3" fontId="3" fillId="0" borderId="0" xfId="0" applyNumberFormat="1" applyFont="1"/>
    <xf numFmtId="0" fontId="3" fillId="0" borderId="19" xfId="0" applyFont="1" applyBorder="1"/>
    <xf numFmtId="3" fontId="3" fillId="0" borderId="19" xfId="0" applyNumberFormat="1" applyFont="1" applyBorder="1"/>
    <xf numFmtId="0" fontId="12" fillId="0" borderId="0" xfId="0" applyFont="1"/>
    <xf numFmtId="0" fontId="13" fillId="0" borderId="0" xfId="0" applyFont="1"/>
    <xf numFmtId="9" fontId="0" fillId="0" borderId="2" xfId="1" applyFont="1" applyFill="1" applyBorder="1" applyAlignment="1" applyProtection="1">
      <alignment wrapText="1"/>
      <protection locked="0"/>
    </xf>
    <xf numFmtId="3" fontId="0" fillId="0" borderId="2" xfId="0" applyNumberFormat="1" applyBorder="1" applyProtection="1">
      <protection locked="0"/>
    </xf>
    <xf numFmtId="3" fontId="0" fillId="0" borderId="2" xfId="0" applyNumberFormat="1" applyBorder="1" applyAlignment="1" applyProtection="1">
      <alignment wrapText="1"/>
      <protection locked="0"/>
    </xf>
    <xf numFmtId="0" fontId="0" fillId="0" borderId="2" xfId="0" applyBorder="1" applyProtection="1">
      <protection locked="0"/>
    </xf>
    <xf numFmtId="3" fontId="0" fillId="0" borderId="23" xfId="0" applyNumberFormat="1" applyBorder="1" applyAlignment="1">
      <alignment wrapText="1"/>
    </xf>
    <xf numFmtId="3" fontId="0" fillId="0" borderId="24" xfId="0" applyNumberFormat="1" applyBorder="1" applyAlignment="1">
      <alignment wrapText="1"/>
    </xf>
    <xf numFmtId="3" fontId="0" fillId="0" borderId="25" xfId="0" applyNumberFormat="1" applyBorder="1" applyAlignment="1">
      <alignment wrapText="1"/>
    </xf>
    <xf numFmtId="0" fontId="15" fillId="0" borderId="0" xfId="0" applyFont="1"/>
    <xf numFmtId="0" fontId="3" fillId="0" borderId="20" xfId="0" applyFont="1" applyBorder="1"/>
    <xf numFmtId="3" fontId="3" fillId="0" borderId="20" xfId="0" applyNumberFormat="1" applyFont="1" applyBorder="1"/>
    <xf numFmtId="0" fontId="14" fillId="0" borderId="0" xfId="3" applyFont="1"/>
    <xf numFmtId="3" fontId="15" fillId="0" borderId="0" xfId="3" applyNumberFormat="1" applyFont="1" applyAlignment="1" applyProtection="1">
      <alignment horizontal="right"/>
      <protection locked="0"/>
    </xf>
    <xf numFmtId="0" fontId="5" fillId="0" borderId="18" xfId="0" applyFont="1" applyBorder="1" applyAlignment="1" applyProtection="1">
      <alignment wrapText="1"/>
      <protection locked="0"/>
    </xf>
    <xf numFmtId="0" fontId="5" fillId="0" borderId="19" xfId="0" applyFont="1" applyBorder="1" applyAlignment="1" applyProtection="1">
      <alignment wrapText="1"/>
      <protection locked="0"/>
    </xf>
    <xf numFmtId="3" fontId="14" fillId="0" borderId="0" xfId="3" applyNumberFormat="1" applyFont="1" applyProtection="1">
      <protection locked="0"/>
    </xf>
    <xf numFmtId="3" fontId="14" fillId="0" borderId="26" xfId="3" applyNumberFormat="1" applyFont="1" applyBorder="1" applyProtection="1">
      <protection locked="0"/>
    </xf>
    <xf numFmtId="3" fontId="14" fillId="0" borderId="3" xfId="3" applyNumberFormat="1" applyFont="1" applyBorder="1" applyProtection="1">
      <protection locked="0"/>
    </xf>
    <xf numFmtId="14" fontId="14" fillId="0" borderId="0" xfId="3" applyNumberFormat="1" applyFont="1" applyProtection="1">
      <protection locked="0"/>
    </xf>
    <xf numFmtId="0" fontId="16" fillId="0" borderId="0" xfId="0" applyFont="1"/>
    <xf numFmtId="0" fontId="0" fillId="0" borderId="2" xfId="0" applyBorder="1" applyAlignment="1" applyProtection="1">
      <alignment wrapText="1"/>
      <protection locked="0"/>
    </xf>
    <xf numFmtId="3" fontId="3" fillId="0" borderId="10" xfId="0" applyNumberFormat="1" applyFont="1" applyBorder="1"/>
    <xf numFmtId="3" fontId="3" fillId="0" borderId="11" xfId="0" applyNumberFormat="1" applyFont="1" applyBorder="1"/>
    <xf numFmtId="3" fontId="17" fillId="0" borderId="11" xfId="0" applyNumberFormat="1" applyFont="1" applyBorder="1"/>
    <xf numFmtId="0" fontId="17" fillId="0" borderId="10" xfId="0" applyFont="1" applyBorder="1"/>
    <xf numFmtId="0" fontId="17" fillId="0" borderId="0" xfId="0" applyFont="1"/>
    <xf numFmtId="3" fontId="5" fillId="0" borderId="2" xfId="0" applyNumberFormat="1" applyFont="1" applyBorder="1" applyProtection="1">
      <protection locked="0"/>
    </xf>
    <xf numFmtId="9" fontId="0" fillId="0" borderId="2" xfId="1" applyFont="1" applyFill="1" applyBorder="1" applyAlignment="1" applyProtection="1">
      <alignment horizontal="right" wrapText="1"/>
      <protection locked="0"/>
    </xf>
    <xf numFmtId="0" fontId="0" fillId="0" borderId="2" xfId="0" applyBorder="1" applyAlignment="1" applyProtection="1">
      <alignment horizontal="right"/>
      <protection locked="0"/>
    </xf>
    <xf numFmtId="0" fontId="18" fillId="0" borderId="0" xfId="0" applyFont="1"/>
    <xf numFmtId="3" fontId="18" fillId="0" borderId="0" xfId="0" applyNumberFormat="1" applyFont="1"/>
    <xf numFmtId="0" fontId="19" fillId="0" borderId="0" xfId="0" applyFont="1"/>
    <xf numFmtId="3" fontId="19" fillId="0" borderId="0" xfId="0" applyNumberFormat="1" applyFont="1"/>
    <xf numFmtId="9" fontId="18" fillId="0" borderId="0" xfId="1" applyFont="1" applyBorder="1" applyAlignment="1"/>
    <xf numFmtId="3" fontId="5" fillId="0" borderId="28" xfId="0" applyNumberFormat="1" applyFont="1" applyBorder="1" applyProtection="1">
      <protection locked="0"/>
    </xf>
    <xf numFmtId="167" fontId="5" fillId="0" borderId="2" xfId="0" applyNumberFormat="1" applyFont="1" applyBorder="1" applyProtection="1">
      <protection locked="0"/>
    </xf>
    <xf numFmtId="0" fontId="5" fillId="0" borderId="2" xfId="0" applyFont="1" applyBorder="1" applyAlignment="1" applyProtection="1">
      <alignment wrapText="1"/>
      <protection locked="0"/>
    </xf>
    <xf numFmtId="3" fontId="21" fillId="0" borderId="12" xfId="0" applyNumberFormat="1" applyFont="1" applyBorder="1" applyAlignment="1">
      <alignment horizontal="right" wrapText="1"/>
    </xf>
    <xf numFmtId="3" fontId="21" fillId="0" borderId="3" xfId="0" applyNumberFormat="1" applyFont="1" applyBorder="1" applyAlignment="1">
      <alignment horizontal="right" wrapText="1"/>
    </xf>
    <xf numFmtId="3" fontId="21" fillId="0" borderId="13" xfId="0" applyNumberFormat="1" applyFont="1" applyBorder="1" applyAlignment="1">
      <alignment horizontal="right" wrapText="1"/>
    </xf>
    <xf numFmtId="3" fontId="0" fillId="5" borderId="0" xfId="0" applyNumberFormat="1" applyFill="1"/>
    <xf numFmtId="0" fontId="17" fillId="5" borderId="0" xfId="0" applyFont="1" applyFill="1"/>
    <xf numFmtId="0" fontId="4" fillId="4" borderId="0" xfId="0" applyFont="1" applyFill="1"/>
    <xf numFmtId="0" fontId="0" fillId="4" borderId="0" xfId="0" applyFill="1"/>
    <xf numFmtId="0" fontId="3" fillId="4" borderId="0" xfId="0" applyFont="1" applyFill="1"/>
    <xf numFmtId="0" fontId="0" fillId="4" borderId="0" xfId="0" applyFill="1" applyAlignment="1">
      <alignment wrapText="1"/>
    </xf>
    <xf numFmtId="0" fontId="3" fillId="4" borderId="3" xfId="0" applyFont="1" applyFill="1" applyBorder="1" applyAlignment="1">
      <alignment wrapText="1"/>
    </xf>
    <xf numFmtId="0" fontId="3" fillId="4" borderId="3" xfId="0" applyFont="1" applyFill="1" applyBorder="1" applyAlignment="1">
      <alignment horizontal="right" wrapText="1"/>
    </xf>
    <xf numFmtId="0" fontId="3" fillId="4" borderId="0" xfId="0" applyFont="1" applyFill="1" applyAlignment="1">
      <alignment horizontal="right"/>
    </xf>
    <xf numFmtId="0" fontId="3" fillId="4" borderId="5" xfId="0" applyFont="1" applyFill="1" applyBorder="1" applyAlignment="1">
      <alignment wrapText="1"/>
    </xf>
    <xf numFmtId="0" fontId="3" fillId="4" borderId="5" xfId="0" applyFont="1" applyFill="1" applyBorder="1"/>
    <xf numFmtId="0" fontId="0" fillId="4" borderId="2" xfId="0" applyFill="1" applyBorder="1" applyAlignment="1">
      <alignment wrapText="1"/>
    </xf>
    <xf numFmtId="0" fontId="3" fillId="4" borderId="0" xfId="0" applyFont="1" applyFill="1" applyAlignment="1">
      <alignment wrapText="1"/>
    </xf>
    <xf numFmtId="0" fontId="19" fillId="4" borderId="0" xfId="0" applyFont="1" applyFill="1" applyAlignment="1">
      <alignment wrapText="1"/>
    </xf>
    <xf numFmtId="0" fontId="19" fillId="4" borderId="0" xfId="0" applyFont="1" applyFill="1"/>
    <xf numFmtId="0" fontId="0" fillId="4" borderId="2" xfId="0" applyFill="1" applyBorder="1"/>
    <xf numFmtId="3" fontId="3" fillId="4" borderId="3" xfId="0" applyNumberFormat="1" applyFont="1" applyFill="1" applyBorder="1" applyAlignment="1">
      <alignment horizontal="right" wrapText="1"/>
    </xf>
    <xf numFmtId="3" fontId="0" fillId="4" borderId="0" xfId="0" applyNumberFormat="1" applyFill="1"/>
    <xf numFmtId="3" fontId="3" fillId="4" borderId="2" xfId="0" applyNumberFormat="1" applyFont="1" applyFill="1" applyBorder="1"/>
    <xf numFmtId="3" fontId="3" fillId="4" borderId="5" xfId="0" applyNumberFormat="1" applyFont="1" applyFill="1" applyBorder="1"/>
    <xf numFmtId="3" fontId="3" fillId="4" borderId="0" xfId="0" applyNumberFormat="1" applyFont="1" applyFill="1"/>
    <xf numFmtId="9" fontId="19" fillId="4" borderId="0" xfId="1" applyFont="1" applyFill="1" applyBorder="1" applyAlignment="1">
      <alignment wrapText="1"/>
    </xf>
    <xf numFmtId="3" fontId="19" fillId="4" borderId="0" xfId="0" applyNumberFormat="1" applyFont="1" applyFill="1"/>
    <xf numFmtId="10" fontId="0" fillId="4" borderId="2" xfId="1" applyNumberFormat="1" applyFont="1" applyFill="1" applyBorder="1" applyAlignment="1"/>
    <xf numFmtId="3" fontId="0" fillId="4" borderId="2" xfId="0" applyNumberFormat="1" applyFill="1" applyBorder="1"/>
    <xf numFmtId="9" fontId="15" fillId="4" borderId="2" xfId="0" applyNumberFormat="1" applyFont="1" applyFill="1" applyBorder="1"/>
    <xf numFmtId="3" fontId="3" fillId="4" borderId="2" xfId="0" applyNumberFormat="1" applyFont="1" applyFill="1" applyBorder="1" applyAlignment="1">
      <alignment wrapText="1"/>
    </xf>
    <xf numFmtId="3" fontId="0" fillId="4" borderId="0" xfId="0" applyNumberFormat="1" applyFill="1" applyAlignment="1">
      <alignment wrapText="1"/>
    </xf>
    <xf numFmtId="3" fontId="3" fillId="4" borderId="0" xfId="0" applyNumberFormat="1" applyFont="1" applyFill="1" applyAlignment="1">
      <alignment horizontal="right"/>
    </xf>
    <xf numFmtId="0" fontId="7" fillId="4" borderId="0" xfId="0" applyFont="1" applyFill="1"/>
    <xf numFmtId="0" fontId="5" fillId="4" borderId="0" xfId="0" applyFont="1" applyFill="1"/>
    <xf numFmtId="0" fontId="6" fillId="4" borderId="0" xfId="0" applyFont="1" applyFill="1" applyAlignment="1">
      <alignment wrapText="1"/>
    </xf>
    <xf numFmtId="3" fontId="5" fillId="4" borderId="0" xfId="0" applyNumberFormat="1" applyFont="1" applyFill="1" applyAlignment="1">
      <alignment horizontal="right"/>
    </xf>
    <xf numFmtId="3" fontId="6" fillId="4" borderId="0" xfId="0" applyNumberFormat="1" applyFont="1" applyFill="1" applyAlignment="1">
      <alignment horizontal="right"/>
    </xf>
    <xf numFmtId="0" fontId="5" fillId="4" borderId="18" xfId="0" applyFont="1" applyFill="1" applyBorder="1" applyAlignment="1">
      <alignment wrapText="1"/>
    </xf>
    <xf numFmtId="3" fontId="5" fillId="4" borderId="18" xfId="0" applyNumberFormat="1" applyFont="1" applyFill="1" applyBorder="1" applyProtection="1">
      <protection locked="0"/>
    </xf>
    <xf numFmtId="3" fontId="5" fillId="4" borderId="18" xfId="0" applyNumberFormat="1" applyFont="1" applyFill="1" applyBorder="1"/>
    <xf numFmtId="0" fontId="6" fillId="4" borderId="0" xfId="0" applyFont="1" applyFill="1"/>
    <xf numFmtId="0" fontId="6" fillId="4" borderId="20" xfId="0" applyFont="1" applyFill="1" applyBorder="1"/>
    <xf numFmtId="3" fontId="6" fillId="4" borderId="20" xfId="0" applyNumberFormat="1" applyFont="1" applyFill="1" applyBorder="1"/>
    <xf numFmtId="3" fontId="6" fillId="4" borderId="0" xfId="0" applyNumberFormat="1" applyFont="1" applyFill="1"/>
    <xf numFmtId="0" fontId="5" fillId="4" borderId="0" xfId="0" applyFont="1" applyFill="1" applyAlignment="1">
      <alignment horizontal="right"/>
    </xf>
    <xf numFmtId="0" fontId="5" fillId="4" borderId="18" xfId="0" applyFont="1" applyFill="1" applyBorder="1"/>
    <xf numFmtId="0" fontId="16" fillId="4" borderId="0" xfId="0" applyFont="1" applyFill="1"/>
    <xf numFmtId="0" fontId="12" fillId="4" borderId="0" xfId="0" applyFont="1" applyFill="1"/>
    <xf numFmtId="3" fontId="0" fillId="4" borderId="2" xfId="0" applyNumberFormat="1" applyFill="1" applyBorder="1" applyAlignment="1">
      <alignment wrapText="1"/>
    </xf>
    <xf numFmtId="0" fontId="0" fillId="4" borderId="18" xfId="0" applyFill="1" applyBorder="1" applyAlignment="1">
      <alignment wrapText="1"/>
    </xf>
    <xf numFmtId="3" fontId="0" fillId="4" borderId="18" xfId="0" applyNumberFormat="1" applyFill="1" applyBorder="1"/>
    <xf numFmtId="0" fontId="0" fillId="4" borderId="6" xfId="0" applyFill="1" applyBorder="1" applyAlignment="1">
      <alignment wrapText="1"/>
    </xf>
    <xf numFmtId="0" fontId="0" fillId="4" borderId="18" xfId="0" applyFill="1" applyBorder="1"/>
    <xf numFmtId="0" fontId="15" fillId="4" borderId="0" xfId="0" applyFont="1" applyFill="1"/>
    <xf numFmtId="0" fontId="13" fillId="4" borderId="0" xfId="3" applyFont="1" applyFill="1"/>
    <xf numFmtId="0" fontId="14" fillId="4" borderId="0" xfId="3" applyFont="1" applyFill="1"/>
    <xf numFmtId="0" fontId="3" fillId="4" borderId="0" xfId="3" applyFont="1" applyFill="1"/>
    <xf numFmtId="0" fontId="14" fillId="4" borderId="0" xfId="3" applyFont="1" applyFill="1" applyAlignment="1">
      <alignment horizontal="right"/>
    </xf>
    <xf numFmtId="3" fontId="14" fillId="4" borderId="0" xfId="3" applyNumberFormat="1" applyFont="1" applyFill="1"/>
    <xf numFmtId="0" fontId="14" fillId="4" borderId="0" xfId="3" applyFont="1" applyFill="1" applyAlignment="1">
      <alignment horizontal="left" indent="1"/>
    </xf>
    <xf numFmtId="0" fontId="14" fillId="4" borderId="26" xfId="3" applyFont="1" applyFill="1" applyBorder="1" applyAlignment="1">
      <alignment horizontal="left" indent="1"/>
    </xf>
    <xf numFmtId="0" fontId="3" fillId="4" borderId="20" xfId="3" applyFont="1" applyFill="1" applyBorder="1"/>
    <xf numFmtId="3" fontId="14" fillId="4" borderId="20" xfId="3" applyNumberFormat="1" applyFont="1" applyFill="1" applyBorder="1"/>
    <xf numFmtId="0" fontId="14" fillId="4" borderId="3" xfId="3" applyFont="1" applyFill="1" applyBorder="1" applyAlignment="1">
      <alignment horizontal="left" indent="1"/>
    </xf>
    <xf numFmtId="0" fontId="0" fillId="4" borderId="27" xfId="0" applyFill="1" applyBorder="1"/>
    <xf numFmtId="0" fontId="6" fillId="4" borderId="0" xfId="0" applyFont="1" applyFill="1" applyAlignment="1">
      <alignment horizontal="left" wrapText="1"/>
    </xf>
    <xf numFmtId="167" fontId="6" fillId="4" borderId="0" xfId="0" applyNumberFormat="1" applyFont="1" applyFill="1"/>
    <xf numFmtId="0" fontId="22" fillId="4" borderId="0" xfId="0" applyFont="1" applyFill="1"/>
    <xf numFmtId="0" fontId="23" fillId="4" borderId="0" xfId="0" applyFont="1" applyFill="1"/>
    <xf numFmtId="165" fontId="18" fillId="0" borderId="29" xfId="1" applyNumberFormat="1" applyFont="1" applyFill="1" applyBorder="1" applyAlignment="1"/>
    <xf numFmtId="0" fontId="18" fillId="0" borderId="29" xfId="0" applyFont="1" applyBorder="1"/>
    <xf numFmtId="0" fontId="0" fillId="0" borderId="31" xfId="0" applyBorder="1"/>
    <xf numFmtId="0" fontId="18" fillId="0" borderId="32" xfId="0" applyFont="1" applyBorder="1"/>
    <xf numFmtId="0" fontId="0" fillId="0" borderId="29" xfId="0" applyBorder="1"/>
    <xf numFmtId="0" fontId="18" fillId="0" borderId="32" xfId="0" applyFont="1" applyBorder="1" applyAlignment="1">
      <alignment horizontal="right"/>
    </xf>
    <xf numFmtId="9" fontId="18" fillId="0" borderId="29" xfId="1" applyFont="1" applyBorder="1" applyAlignment="1"/>
    <xf numFmtId="0" fontId="18" fillId="0" borderId="33" xfId="0" applyFont="1" applyBorder="1" applyAlignment="1">
      <alignment horizontal="right"/>
    </xf>
    <xf numFmtId="9" fontId="18" fillId="0" borderId="34" xfId="1" applyFont="1" applyBorder="1" applyAlignment="1"/>
    <xf numFmtId="0" fontId="18" fillId="0" borderId="30" xfId="0" applyFont="1" applyBorder="1" applyAlignment="1">
      <alignment horizontal="left"/>
    </xf>
    <xf numFmtId="167" fontId="0" fillId="4" borderId="0" xfId="0" applyNumberFormat="1" applyFill="1" applyProtection="1">
      <protection locked="0"/>
    </xf>
    <xf numFmtId="168" fontId="3" fillId="4" borderId="0" xfId="0" applyNumberFormat="1" applyFont="1" applyFill="1"/>
    <xf numFmtId="168" fontId="3" fillId="4" borderId="0" xfId="0" applyNumberFormat="1" applyFont="1" applyFill="1" applyProtection="1">
      <protection locked="0"/>
    </xf>
    <xf numFmtId="0" fontId="0" fillId="4" borderId="0" xfId="0" applyFill="1" applyAlignment="1">
      <alignment horizontal="right"/>
    </xf>
    <xf numFmtId="3" fontId="0" fillId="6" borderId="6" xfId="0" applyNumberFormat="1" applyFill="1" applyBorder="1" applyAlignment="1">
      <alignment horizontal="right" wrapText="1"/>
    </xf>
    <xf numFmtId="3" fontId="0" fillId="6" borderId="21" xfId="0" applyNumberFormat="1" applyFill="1" applyBorder="1" applyAlignment="1">
      <alignment wrapText="1"/>
    </xf>
    <xf numFmtId="3" fontId="0" fillId="6" borderId="4" xfId="0" applyNumberFormat="1" applyFill="1" applyBorder="1" applyAlignment="1">
      <alignment wrapText="1"/>
    </xf>
    <xf numFmtId="3" fontId="0" fillId="6" borderId="22" xfId="0" applyNumberFormat="1" applyFill="1" applyBorder="1" applyAlignment="1">
      <alignment wrapText="1"/>
    </xf>
    <xf numFmtId="0" fontId="0" fillId="0" borderId="2" xfId="0" applyBorder="1"/>
    <xf numFmtId="0" fontId="0" fillId="4" borderId="6" xfId="0" applyFill="1" applyBorder="1"/>
    <xf numFmtId="3" fontId="0" fillId="7" borderId="14" xfId="0" applyNumberFormat="1" applyFill="1" applyBorder="1"/>
    <xf numFmtId="3" fontId="0" fillId="7" borderId="2" xfId="0" applyNumberFormat="1" applyFill="1" applyBorder="1"/>
    <xf numFmtId="3" fontId="0" fillId="7" borderId="15" xfId="0" applyNumberFormat="1" applyFill="1" applyBorder="1"/>
    <xf numFmtId="14" fontId="5" fillId="0" borderId="0" xfId="0" applyNumberFormat="1" applyFont="1" applyProtection="1">
      <protection locked="0"/>
    </xf>
    <xf numFmtId="0" fontId="0" fillId="4" borderId="0" xfId="0" applyFill="1" applyAlignment="1">
      <alignment horizontal="center"/>
    </xf>
    <xf numFmtId="0" fontId="0" fillId="0" borderId="2" xfId="0" applyBorder="1" applyAlignment="1" applyProtection="1">
      <alignment horizontal="center"/>
      <protection locked="0"/>
    </xf>
    <xf numFmtId="0" fontId="0" fillId="4" borderId="0" xfId="0" applyFill="1" applyAlignment="1">
      <alignment horizontal="left"/>
    </xf>
    <xf numFmtId="0" fontId="24" fillId="4" borderId="3" xfId="0" applyFont="1" applyFill="1" applyBorder="1" applyAlignment="1">
      <alignment horizontal="right" wrapText="1"/>
    </xf>
    <xf numFmtId="3" fontId="0" fillId="4" borderId="20" xfId="0" applyNumberFormat="1" applyFill="1" applyBorder="1"/>
    <xf numFmtId="9" fontId="0" fillId="0" borderId="1" xfId="0" applyNumberFormat="1" applyBorder="1"/>
    <xf numFmtId="0" fontId="0" fillId="0" borderId="1" xfId="0" applyBorder="1" applyAlignment="1">
      <alignment horizontal="left"/>
    </xf>
    <xf numFmtId="0" fontId="0" fillId="0" borderId="1" xfId="0" applyBorder="1"/>
    <xf numFmtId="10" fontId="0" fillId="0" borderId="1" xfId="0" applyNumberFormat="1" applyBorder="1"/>
    <xf numFmtId="0" fontId="15" fillId="0" borderId="18" xfId="0" applyFont="1" applyBorder="1"/>
    <xf numFmtId="0" fontId="15" fillId="0" borderId="19" xfId="0" applyFont="1" applyBorder="1"/>
    <xf numFmtId="9" fontId="27" fillId="0" borderId="0" xfId="2" applyNumberFormat="1" applyFont="1" applyAlignment="1" applyProtection="1">
      <alignment vertical="center"/>
      <protection locked="0" hidden="1"/>
    </xf>
    <xf numFmtId="3" fontId="16" fillId="4" borderId="0" xfId="0" applyNumberFormat="1" applyFont="1" applyFill="1"/>
    <xf numFmtId="0" fontId="0" fillId="3" borderId="0" xfId="0" applyFill="1"/>
    <xf numFmtId="3" fontId="6" fillId="3" borderId="0" xfId="0" applyNumberFormat="1" applyFont="1" applyFill="1" applyAlignment="1">
      <alignment horizontal="right"/>
    </xf>
    <xf numFmtId="3" fontId="0" fillId="3" borderId="18" xfId="0" applyNumberFormat="1" applyFill="1" applyBorder="1"/>
    <xf numFmtId="3" fontId="15" fillId="3" borderId="18" xfId="0" applyNumberFormat="1" applyFont="1" applyFill="1" applyBorder="1"/>
    <xf numFmtId="0" fontId="17" fillId="3" borderId="0" xfId="0" applyFont="1" applyFill="1"/>
    <xf numFmtId="0" fontId="18" fillId="3" borderId="0" xfId="0" applyFont="1" applyFill="1"/>
    <xf numFmtId="0" fontId="18" fillId="3" borderId="18" xfId="0" applyFont="1" applyFill="1" applyBorder="1"/>
    <xf numFmtId="0" fontId="18" fillId="3" borderId="18" xfId="0" applyFont="1" applyFill="1" applyBorder="1" applyAlignment="1">
      <alignment wrapText="1"/>
    </xf>
    <xf numFmtId="0" fontId="3" fillId="4" borderId="0" xfId="0" applyFont="1" applyFill="1" applyAlignment="1">
      <alignment horizontal="left" vertical="top" wrapText="1"/>
    </xf>
    <xf numFmtId="169" fontId="3" fillId="4" borderId="0" xfId="0" applyNumberFormat="1" applyFont="1" applyFill="1"/>
    <xf numFmtId="168" fontId="5" fillId="0" borderId="2" xfId="0" applyNumberFormat="1" applyFont="1" applyBorder="1" applyProtection="1">
      <protection locked="0"/>
    </xf>
    <xf numFmtId="168" fontId="0" fillId="4" borderId="20" xfId="0" applyNumberFormat="1" applyFill="1" applyBorder="1"/>
    <xf numFmtId="38" fontId="3" fillId="4" borderId="38" xfId="0" applyNumberFormat="1" applyFont="1" applyFill="1" applyBorder="1"/>
    <xf numFmtId="0" fontId="3" fillId="4" borderId="35" xfId="0" applyFont="1" applyFill="1" applyBorder="1"/>
    <xf numFmtId="0" fontId="3" fillId="4" borderId="36" xfId="0" applyFont="1" applyFill="1" applyBorder="1"/>
    <xf numFmtId="3" fontId="3" fillId="4" borderId="36" xfId="0" applyNumberFormat="1" applyFont="1" applyFill="1" applyBorder="1"/>
    <xf numFmtId="3" fontId="3" fillId="4" borderId="9" xfId="0" applyNumberFormat="1" applyFont="1" applyFill="1" applyBorder="1"/>
    <xf numFmtId="38" fontId="3" fillId="4" borderId="11" xfId="0" applyNumberFormat="1" applyFont="1" applyFill="1" applyBorder="1"/>
    <xf numFmtId="38" fontId="3" fillId="4" borderId="40" xfId="0" applyNumberFormat="1" applyFont="1" applyFill="1" applyBorder="1"/>
    <xf numFmtId="38" fontId="3" fillId="4" borderId="42" xfId="0" applyNumberFormat="1" applyFont="1" applyFill="1" applyBorder="1"/>
    <xf numFmtId="0" fontId="18" fillId="3" borderId="18" xfId="0" quotePrefix="1" applyFont="1" applyFill="1" applyBorder="1"/>
    <xf numFmtId="170" fontId="14" fillId="4" borderId="0" xfId="3" applyNumberFormat="1" applyFont="1" applyFill="1"/>
    <xf numFmtId="3" fontId="3" fillId="0" borderId="37" xfId="0" applyNumberFormat="1" applyFont="1" applyBorder="1" applyProtection="1">
      <protection locked="0"/>
    </xf>
    <xf numFmtId="0" fontId="24" fillId="4" borderId="0" xfId="0" applyFont="1" applyFill="1"/>
    <xf numFmtId="167" fontId="5" fillId="0" borderId="2" xfId="0" applyNumberFormat="1" applyFont="1" applyBorder="1" applyAlignment="1" applyProtection="1">
      <alignment horizontal="center"/>
      <protection locked="0"/>
    </xf>
    <xf numFmtId="0" fontId="29" fillId="4" borderId="3" xfId="0" applyFont="1" applyFill="1" applyBorder="1" applyAlignment="1">
      <alignment wrapText="1"/>
    </xf>
    <xf numFmtId="0" fontId="0" fillId="0" borderId="2" xfId="0" applyBorder="1" applyAlignment="1">
      <alignment wrapText="1"/>
    </xf>
    <xf numFmtId="0" fontId="6" fillId="4" borderId="3" xfId="0" applyFont="1" applyFill="1" applyBorder="1" applyAlignment="1">
      <alignment wrapText="1"/>
    </xf>
    <xf numFmtId="0" fontId="6" fillId="4" borderId="0" xfId="0" applyFont="1" applyFill="1" applyAlignment="1">
      <alignment horizontal="center" wrapText="1"/>
    </xf>
    <xf numFmtId="0" fontId="6" fillId="4" borderId="0" xfId="0" applyFont="1" applyFill="1" applyAlignment="1">
      <alignment horizontal="right"/>
    </xf>
    <xf numFmtId="0" fontId="6" fillId="4" borderId="0" xfId="0" applyFont="1" applyFill="1" applyAlignment="1">
      <alignment horizontal="right" wrapText="1"/>
    </xf>
    <xf numFmtId="168" fontId="0" fillId="0" borderId="0" xfId="0" applyNumberFormat="1"/>
    <xf numFmtId="0" fontId="5" fillId="4" borderId="2" xfId="0" applyFont="1" applyFill="1" applyBorder="1" applyAlignment="1">
      <alignment horizontal="right"/>
    </xf>
    <xf numFmtId="168" fontId="0" fillId="0" borderId="2" xfId="0" applyNumberFormat="1" applyBorder="1"/>
    <xf numFmtId="3" fontId="3" fillId="0" borderId="2" xfId="0" applyNumberFormat="1" applyFont="1" applyBorder="1" applyAlignment="1">
      <alignment horizontal="right"/>
    </xf>
    <xf numFmtId="0" fontId="30" fillId="9" borderId="0" xfId="0" applyFont="1" applyFill="1"/>
    <xf numFmtId="0" fontId="6" fillId="4" borderId="0" xfId="0" applyFont="1" applyFill="1" applyAlignment="1">
      <alignment horizontal="left"/>
    </xf>
    <xf numFmtId="0" fontId="5" fillId="0" borderId="0" xfId="0" applyFont="1" applyAlignment="1" applyProtection="1">
      <alignment wrapText="1"/>
      <protection locked="0"/>
    </xf>
    <xf numFmtId="168" fontId="5" fillId="0" borderId="0" xfId="0" applyNumberFormat="1" applyFont="1" applyProtection="1">
      <protection locked="0"/>
    </xf>
    <xf numFmtId="168" fontId="6" fillId="0" borderId="2" xfId="0" applyNumberFormat="1" applyFont="1" applyBorder="1" applyAlignment="1" applyProtection="1">
      <alignment wrapText="1"/>
      <protection locked="0"/>
    </xf>
    <xf numFmtId="168" fontId="3" fillId="0" borderId="0" xfId="0" applyNumberFormat="1" applyFont="1"/>
    <xf numFmtId="168" fontId="0" fillId="0" borderId="0" xfId="0" applyNumberFormat="1" applyAlignment="1">
      <alignment horizontal="left"/>
    </xf>
    <xf numFmtId="3" fontId="0" fillId="0" borderId="0" xfId="0" quotePrefix="1" applyNumberFormat="1"/>
    <xf numFmtId="0" fontId="6" fillId="0" borderId="0" xfId="0" applyFont="1" applyAlignment="1">
      <alignment horizontal="left"/>
    </xf>
    <xf numFmtId="0" fontId="6" fillId="0" borderId="0" xfId="0" applyFont="1" applyAlignment="1">
      <alignment horizontal="left" wrapText="1"/>
    </xf>
    <xf numFmtId="0" fontId="6" fillId="11" borderId="0" xfId="0" applyFont="1" applyFill="1" applyAlignment="1">
      <alignment horizontal="left"/>
    </xf>
    <xf numFmtId="0" fontId="5" fillId="11" borderId="0" xfId="0" applyFont="1" applyFill="1" applyAlignment="1">
      <alignment horizontal="right"/>
    </xf>
    <xf numFmtId="168" fontId="6" fillId="0" borderId="0" xfId="0" applyNumberFormat="1" applyFont="1" applyAlignment="1" applyProtection="1">
      <alignment wrapText="1"/>
      <protection locked="0"/>
    </xf>
    <xf numFmtId="0" fontId="6" fillId="0" borderId="2" xfId="0" applyFont="1" applyBorder="1" applyAlignment="1" applyProtection="1">
      <alignment wrapText="1"/>
      <protection locked="0"/>
    </xf>
    <xf numFmtId="168" fontId="3" fillId="0" borderId="2" xfId="0" applyNumberFormat="1" applyFont="1" applyBorder="1"/>
    <xf numFmtId="0" fontId="6" fillId="0" borderId="2" xfId="0" applyFont="1" applyBorder="1" applyProtection="1">
      <protection locked="0"/>
    </xf>
    <xf numFmtId="3" fontId="5" fillId="0" borderId="0" xfId="0" applyNumberFormat="1" applyFont="1" applyProtection="1">
      <protection locked="0"/>
    </xf>
    <xf numFmtId="10" fontId="5" fillId="0" borderId="0" xfId="1" applyNumberFormat="1" applyFont="1" applyFill="1" applyBorder="1" applyProtection="1">
      <protection locked="0"/>
    </xf>
    <xf numFmtId="0" fontId="5" fillId="0" borderId="0" xfId="1" applyNumberFormat="1" applyFont="1" applyFill="1" applyBorder="1" applyAlignment="1" applyProtection="1">
      <alignment horizontal="center"/>
      <protection locked="0"/>
    </xf>
    <xf numFmtId="167" fontId="5" fillId="0" borderId="0" xfId="0" applyNumberFormat="1" applyFont="1" applyAlignment="1" applyProtection="1">
      <alignment horizontal="center"/>
      <protection locked="0"/>
    </xf>
    <xf numFmtId="0" fontId="0" fillId="4" borderId="0" xfId="0" applyFill="1" applyAlignment="1">
      <alignment horizontal="left" wrapText="1"/>
    </xf>
    <xf numFmtId="168" fontId="0" fillId="4" borderId="0" xfId="0" applyNumberFormat="1" applyFill="1"/>
    <xf numFmtId="38" fontId="3" fillId="4" borderId="19" xfId="0" applyNumberFormat="1" applyFont="1" applyFill="1" applyBorder="1"/>
    <xf numFmtId="3" fontId="0" fillId="4" borderId="3" xfId="0" applyNumberFormat="1" applyFill="1" applyBorder="1"/>
    <xf numFmtId="0" fontId="0" fillId="4" borderId="3" xfId="0" applyFill="1" applyBorder="1" applyAlignment="1">
      <alignment wrapText="1"/>
    </xf>
    <xf numFmtId="0" fontId="0" fillId="4" borderId="3" xfId="0" applyFill="1" applyBorder="1"/>
    <xf numFmtId="3" fontId="3" fillId="3" borderId="0" xfId="0" applyNumberFormat="1" applyFont="1" applyFill="1" applyAlignment="1">
      <alignment horizontal="right"/>
    </xf>
    <xf numFmtId="3" fontId="31" fillId="3" borderId="0" xfId="0" applyNumberFormat="1" applyFont="1" applyFill="1" applyAlignment="1">
      <alignment horizontal="right"/>
    </xf>
    <xf numFmtId="0" fontId="3" fillId="12" borderId="20" xfId="3" applyFont="1" applyFill="1" applyBorder="1"/>
    <xf numFmtId="0" fontId="14" fillId="12" borderId="0" xfId="3" applyFont="1" applyFill="1" applyAlignment="1">
      <alignment horizontal="left" indent="1"/>
    </xf>
    <xf numFmtId="0" fontId="14" fillId="0" borderId="0" xfId="3" applyFont="1" applyAlignment="1">
      <alignment horizontal="left" indent="1"/>
    </xf>
    <xf numFmtId="0" fontId="32" fillId="0" borderId="0" xfId="4"/>
    <xf numFmtId="3" fontId="5" fillId="4" borderId="0" xfId="0" applyNumberFormat="1" applyFont="1" applyFill="1" applyAlignment="1">
      <alignment wrapText="1"/>
    </xf>
    <xf numFmtId="10" fontId="0" fillId="0" borderId="2" xfId="1" applyNumberFormat="1" applyFont="1" applyFill="1" applyBorder="1" applyAlignment="1" applyProtection="1">
      <protection locked="0"/>
    </xf>
    <xf numFmtId="164" fontId="0" fillId="0" borderId="0" xfId="5" applyFont="1" applyBorder="1" applyAlignment="1"/>
    <xf numFmtId="0" fontId="0" fillId="4" borderId="0" xfId="0" applyFill="1" applyAlignment="1">
      <alignment vertical="center"/>
    </xf>
    <xf numFmtId="0" fontId="0" fillId="0" borderId="0" xfId="0" applyAlignment="1">
      <alignment vertical="center"/>
    </xf>
    <xf numFmtId="0" fontId="3" fillId="4" borderId="10" xfId="0" applyFont="1" applyFill="1" applyBorder="1" applyAlignment="1">
      <alignment horizontal="left" vertical="top" wrapText="1"/>
    </xf>
    <xf numFmtId="0" fontId="34" fillId="5" borderId="20" xfId="3" applyFont="1" applyFill="1" applyBorder="1"/>
    <xf numFmtId="3" fontId="35" fillId="5" borderId="20" xfId="3" applyNumberFormat="1" applyFont="1" applyFill="1" applyBorder="1"/>
    <xf numFmtId="3" fontId="0" fillId="13" borderId="0" xfId="0" applyNumberFormat="1" applyFill="1"/>
    <xf numFmtId="3" fontId="0" fillId="0" borderId="0" xfId="0" applyNumberFormat="1" applyAlignment="1">
      <alignment horizontal="left"/>
    </xf>
    <xf numFmtId="3" fontId="0" fillId="0" borderId="14" xfId="0" applyNumberFormat="1" applyBorder="1" applyAlignment="1">
      <alignment horizontal="right" wrapText="1"/>
    </xf>
    <xf numFmtId="3" fontId="0" fillId="0" borderId="15" xfId="0" applyNumberFormat="1" applyBorder="1" applyAlignment="1">
      <alignment horizontal="right" wrapText="1"/>
    </xf>
    <xf numFmtId="0" fontId="0" fillId="4" borderId="0" xfId="3" applyFont="1" applyFill="1" applyAlignment="1">
      <alignment horizontal="left" indent="1"/>
    </xf>
    <xf numFmtId="0" fontId="0" fillId="14" borderId="0" xfId="0" applyFill="1"/>
    <xf numFmtId="3" fontId="0" fillId="14" borderId="0" xfId="0" applyNumberFormat="1" applyFill="1"/>
    <xf numFmtId="0" fontId="14" fillId="14" borderId="0" xfId="3" applyFont="1" applyFill="1"/>
    <xf numFmtId="3" fontId="14" fillId="14" borderId="0" xfId="3" applyNumberFormat="1" applyFont="1" applyFill="1"/>
    <xf numFmtId="0" fontId="0" fillId="14" borderId="0" xfId="3" applyFont="1" applyFill="1"/>
    <xf numFmtId="3" fontId="0" fillId="14" borderId="0" xfId="3" applyNumberFormat="1" applyFont="1" applyFill="1"/>
    <xf numFmtId="0" fontId="18" fillId="14" borderId="0" xfId="0" applyFont="1" applyFill="1"/>
    <xf numFmtId="0" fontId="18" fillId="14" borderId="0" xfId="3" applyFont="1" applyFill="1"/>
    <xf numFmtId="0" fontId="3" fillId="14" borderId="0" xfId="0" applyFont="1" applyFill="1"/>
    <xf numFmtId="3" fontId="3" fillId="14" borderId="0" xfId="0" applyNumberFormat="1" applyFont="1" applyFill="1"/>
    <xf numFmtId="0" fontId="3" fillId="14" borderId="0" xfId="3" applyFont="1" applyFill="1"/>
    <xf numFmtId="3" fontId="3" fillId="14" borderId="0" xfId="3" applyNumberFormat="1" applyFont="1" applyFill="1"/>
    <xf numFmtId="0" fontId="3" fillId="3" borderId="0" xfId="0" applyFont="1" applyFill="1"/>
    <xf numFmtId="0" fontId="0" fillId="3" borderId="18" xfId="0" applyFill="1" applyBorder="1"/>
    <xf numFmtId="0" fontId="0" fillId="3" borderId="18" xfId="0" applyFill="1" applyBorder="1" applyAlignment="1">
      <alignment wrapText="1"/>
    </xf>
    <xf numFmtId="3" fontId="9" fillId="4" borderId="0" xfId="0" applyNumberFormat="1" applyFont="1" applyFill="1"/>
    <xf numFmtId="38" fontId="3" fillId="4" borderId="18" xfId="0" applyNumberFormat="1" applyFont="1" applyFill="1" applyBorder="1" applyAlignment="1">
      <alignment vertical="center"/>
    </xf>
    <xf numFmtId="0" fontId="3" fillId="4" borderId="0" xfId="0" applyFont="1" applyFill="1" applyAlignment="1">
      <alignment vertical="center"/>
    </xf>
    <xf numFmtId="0" fontId="3" fillId="0" borderId="0" xfId="0" applyFont="1" applyAlignment="1">
      <alignment vertical="center"/>
    </xf>
    <xf numFmtId="0" fontId="24" fillId="4" borderId="0" xfId="0" applyFont="1" applyFill="1" applyAlignment="1">
      <alignment vertical="center"/>
    </xf>
    <xf numFmtId="0" fontId="3" fillId="4" borderId="0" xfId="0" applyFont="1" applyFill="1" applyAlignment="1">
      <alignment vertical="top"/>
    </xf>
    <xf numFmtId="0" fontId="3" fillId="0" borderId="0" xfId="0" applyFont="1" applyAlignment="1">
      <alignment vertical="top"/>
    </xf>
    <xf numFmtId="0" fontId="0" fillId="0" borderId="0" xfId="0" applyAlignment="1">
      <alignment vertical="top"/>
    </xf>
    <xf numFmtId="38" fontId="31" fillId="4" borderId="18" xfId="0" applyNumberFormat="1" applyFont="1" applyFill="1" applyBorder="1"/>
    <xf numFmtId="0" fontId="31" fillId="4" borderId="0" xfId="0" applyFont="1" applyFill="1"/>
    <xf numFmtId="0" fontId="31" fillId="0" borderId="0" xfId="0" applyFont="1"/>
    <xf numFmtId="38" fontId="3" fillId="4" borderId="18" xfId="0" applyNumberFormat="1" applyFont="1" applyFill="1" applyBorder="1"/>
    <xf numFmtId="168" fontId="0" fillId="0" borderId="32" xfId="0" applyNumberFormat="1" applyBorder="1"/>
    <xf numFmtId="3" fontId="5" fillId="0" borderId="2" xfId="0" applyNumberFormat="1" applyFont="1" applyBorder="1" applyAlignment="1" applyProtection="1">
      <alignment horizontal="center"/>
      <protection locked="0"/>
    </xf>
    <xf numFmtId="171" fontId="5" fillId="0" borderId="2" xfId="0" applyNumberFormat="1" applyFont="1" applyBorder="1" applyProtection="1">
      <protection locked="0"/>
    </xf>
    <xf numFmtId="3" fontId="15" fillId="4" borderId="0" xfId="0" applyNumberFormat="1" applyFont="1" applyFill="1"/>
    <xf numFmtId="10" fontId="5" fillId="0" borderId="6" xfId="1" applyNumberFormat="1" applyFont="1" applyFill="1" applyBorder="1" applyAlignment="1" applyProtection="1">
      <alignment horizontal="center"/>
      <protection locked="0"/>
    </xf>
    <xf numFmtId="0" fontId="6" fillId="4" borderId="3" xfId="0" applyFont="1" applyFill="1" applyBorder="1"/>
    <xf numFmtId="3" fontId="0" fillId="4" borderId="19" xfId="0" applyNumberFormat="1" applyFill="1" applyBorder="1"/>
    <xf numFmtId="168" fontId="0" fillId="4" borderId="2" xfId="0" applyNumberFormat="1" applyFill="1" applyBorder="1"/>
    <xf numFmtId="0" fontId="5" fillId="4" borderId="2" xfId="0" applyFont="1" applyFill="1" applyBorder="1"/>
    <xf numFmtId="0" fontId="3" fillId="4" borderId="2" xfId="0" applyFont="1" applyFill="1" applyBorder="1"/>
    <xf numFmtId="3" fontId="3" fillId="4" borderId="2" xfId="0" applyNumberFormat="1" applyFont="1" applyFill="1" applyBorder="1" applyAlignment="1">
      <alignment horizontal="right" wrapText="1"/>
    </xf>
    <xf numFmtId="0" fontId="0" fillId="4" borderId="5" xfId="0" applyFill="1" applyBorder="1"/>
    <xf numFmtId="0" fontId="20" fillId="4" borderId="0" xfId="0" applyFont="1" applyFill="1"/>
    <xf numFmtId="3" fontId="20" fillId="4" borderId="0" xfId="0" applyNumberFormat="1" applyFont="1" applyFill="1"/>
    <xf numFmtId="38" fontId="3" fillId="4" borderId="0" xfId="0" applyNumberFormat="1" applyFont="1" applyFill="1"/>
    <xf numFmtId="0" fontId="3" fillId="4" borderId="0" xfId="0" applyFont="1" applyFill="1" applyAlignment="1">
      <alignment horizontal="left" vertical="center" wrapText="1"/>
    </xf>
    <xf numFmtId="38" fontId="3" fillId="4" borderId="0" xfId="0" applyNumberFormat="1" applyFont="1" applyFill="1" applyAlignment="1">
      <alignment vertical="center"/>
    </xf>
    <xf numFmtId="0" fontId="0" fillId="4" borderId="3" xfId="0" applyFill="1" applyBorder="1" applyAlignment="1">
      <alignment horizontal="right"/>
    </xf>
    <xf numFmtId="0" fontId="31" fillId="4" borderId="0" xfId="0" applyFont="1" applyFill="1" applyAlignment="1">
      <alignment horizontal="left" vertical="top" wrapText="1"/>
    </xf>
    <xf numFmtId="38" fontId="31" fillId="4" borderId="0" xfId="0" applyNumberFormat="1" applyFont="1" applyFill="1"/>
    <xf numFmtId="3" fontId="0" fillId="10" borderId="2" xfId="0" applyNumberFormat="1" applyFill="1" applyBorder="1"/>
    <xf numFmtId="0" fontId="5" fillId="0" borderId="6" xfId="0" applyFont="1" applyBorder="1" applyProtection="1">
      <protection locked="0"/>
    </xf>
    <xf numFmtId="0" fontId="15" fillId="0" borderId="30" xfId="0" applyFont="1" applyBorder="1"/>
    <xf numFmtId="166" fontId="20" fillId="0" borderId="33" xfId="1" applyNumberFormat="1" applyFont="1" applyFill="1" applyBorder="1" applyAlignment="1"/>
    <xf numFmtId="0" fontId="3" fillId="0" borderId="34" xfId="0" applyFont="1" applyBorder="1"/>
    <xf numFmtId="166" fontId="20" fillId="0" borderId="32" xfId="1" applyNumberFormat="1" applyFont="1" applyFill="1" applyBorder="1" applyAlignment="1"/>
    <xf numFmtId="0" fontId="3" fillId="0" borderId="29" xfId="0" applyFont="1" applyBorder="1"/>
    <xf numFmtId="166" fontId="18" fillId="0" borderId="32" xfId="0" applyNumberFormat="1" applyFont="1" applyBorder="1"/>
    <xf numFmtId="0" fontId="0" fillId="0" borderId="29" xfId="0" applyBorder="1" applyAlignment="1">
      <alignment wrapText="1"/>
    </xf>
    <xf numFmtId="0" fontId="0" fillId="0" borderId="32" xfId="0" applyBorder="1"/>
    <xf numFmtId="0" fontId="0" fillId="0" borderId="30" xfId="0" applyBorder="1"/>
    <xf numFmtId="0" fontId="3" fillId="0" borderId="31" xfId="0" applyFont="1" applyBorder="1" applyAlignment="1">
      <alignment horizontal="right"/>
    </xf>
    <xf numFmtId="0" fontId="3" fillId="0" borderId="32" xfId="0" applyFont="1" applyBorder="1" applyAlignment="1">
      <alignment horizontal="right"/>
    </xf>
    <xf numFmtId="0" fontId="3" fillId="0" borderId="29" xfId="0" applyFont="1" applyBorder="1" applyAlignment="1">
      <alignment horizontal="right"/>
    </xf>
    <xf numFmtId="3" fontId="0" fillId="0" borderId="32" xfId="0" applyNumberFormat="1" applyBorder="1"/>
    <xf numFmtId="3" fontId="3" fillId="0" borderId="32" xfId="0" applyNumberFormat="1" applyFont="1" applyBorder="1"/>
    <xf numFmtId="3" fontId="3" fillId="0" borderId="33" xfId="0" applyNumberFormat="1" applyFont="1" applyBorder="1"/>
    <xf numFmtId="165" fontId="18" fillId="0" borderId="34" xfId="1" applyNumberFormat="1" applyFont="1" applyFill="1" applyBorder="1" applyAlignment="1"/>
    <xf numFmtId="0" fontId="29" fillId="4" borderId="0" xfId="0" applyFont="1" applyFill="1" applyAlignment="1">
      <alignment horizontal="left" wrapText="1"/>
    </xf>
    <xf numFmtId="168" fontId="5" fillId="4" borderId="2" xfId="0" applyNumberFormat="1" applyFont="1" applyFill="1" applyBorder="1"/>
    <xf numFmtId="3" fontId="3" fillId="4" borderId="3" xfId="0" applyNumberFormat="1" applyFont="1" applyFill="1" applyBorder="1" applyAlignment="1">
      <alignment horizontal="left" wrapText="1"/>
    </xf>
    <xf numFmtId="168" fontId="3" fillId="4" borderId="3" xfId="0" applyNumberFormat="1" applyFont="1" applyFill="1" applyBorder="1" applyAlignment="1">
      <alignment horizontal="left" wrapText="1"/>
    </xf>
    <xf numFmtId="3" fontId="0" fillId="4" borderId="3" xfId="0" applyNumberFormat="1" applyFill="1" applyBorder="1" applyAlignment="1">
      <alignment horizontal="left" wrapText="1"/>
    </xf>
    <xf numFmtId="168" fontId="0" fillId="4" borderId="3" xfId="0" applyNumberFormat="1" applyFill="1" applyBorder="1" applyAlignment="1">
      <alignment horizontal="left" wrapText="1"/>
    </xf>
    <xf numFmtId="168" fontId="0" fillId="4" borderId="3" xfId="0" applyNumberFormat="1" applyFill="1" applyBorder="1" applyAlignment="1">
      <alignment horizontal="right" wrapText="1"/>
    </xf>
    <xf numFmtId="3" fontId="0" fillId="4" borderId="3" xfId="0" applyNumberFormat="1" applyFill="1" applyBorder="1" applyAlignment="1">
      <alignment horizontal="right" wrapText="1"/>
    </xf>
    <xf numFmtId="171" fontId="3" fillId="4" borderId="2" xfId="0" applyNumberFormat="1" applyFont="1" applyFill="1" applyBorder="1" applyAlignment="1">
      <alignment horizontal="right" wrapText="1"/>
    </xf>
    <xf numFmtId="3" fontId="0" fillId="15" borderId="0" xfId="0" applyNumberFormat="1" applyFill="1"/>
    <xf numFmtId="3" fontId="3" fillId="16" borderId="0" xfId="0" applyNumberFormat="1" applyFont="1" applyFill="1"/>
    <xf numFmtId="3" fontId="16" fillId="17" borderId="0" xfId="0" applyNumberFormat="1" applyFont="1" applyFill="1"/>
    <xf numFmtId="3" fontId="0" fillId="18" borderId="0" xfId="0" applyNumberFormat="1" applyFill="1"/>
    <xf numFmtId="3" fontId="0" fillId="19" borderId="0" xfId="0" applyNumberFormat="1" applyFill="1"/>
    <xf numFmtId="0" fontId="7" fillId="4" borderId="0" xfId="0" applyFont="1" applyFill="1" applyAlignment="1">
      <alignment wrapText="1"/>
    </xf>
    <xf numFmtId="0" fontId="5" fillId="4" borderId="27" xfId="0" applyFont="1" applyFill="1" applyBorder="1"/>
    <xf numFmtId="0" fontId="42" fillId="0" borderId="0" xfId="0" applyFont="1"/>
    <xf numFmtId="0" fontId="0" fillId="5" borderId="0" xfId="0" applyFill="1"/>
    <xf numFmtId="3" fontId="3" fillId="4" borderId="0" xfId="0" applyNumberFormat="1" applyFont="1" applyFill="1" applyAlignment="1">
      <alignment horizontal="right" wrapText="1"/>
    </xf>
    <xf numFmtId="0" fontId="5" fillId="4" borderId="3" xfId="0" applyFont="1" applyFill="1" applyBorder="1" applyAlignment="1">
      <alignment horizontal="left" wrapText="1"/>
    </xf>
    <xf numFmtId="10" fontId="0" fillId="4" borderId="3" xfId="1" applyNumberFormat="1" applyFont="1" applyFill="1" applyBorder="1" applyAlignment="1" applyProtection="1">
      <protection locked="0"/>
    </xf>
    <xf numFmtId="10" fontId="0" fillId="0" borderId="2" xfId="1" applyNumberFormat="1" applyFont="1" applyFill="1" applyBorder="1" applyAlignment="1" applyProtection="1">
      <alignment vertical="center"/>
      <protection locked="0"/>
    </xf>
    <xf numFmtId="0" fontId="0" fillId="4" borderId="18" xfId="0" applyFill="1" applyBorder="1" applyAlignment="1">
      <alignment vertical="center"/>
    </xf>
    <xf numFmtId="172" fontId="5" fillId="4" borderId="0" xfId="0" applyNumberFormat="1" applyFont="1" applyFill="1" applyAlignment="1">
      <alignment horizontal="left" vertical="center" wrapText="1"/>
    </xf>
    <xf numFmtId="0" fontId="5" fillId="4" borderId="0" xfId="0" applyFont="1" applyFill="1" applyAlignment="1">
      <alignment horizontal="left" wrapText="1"/>
    </xf>
    <xf numFmtId="0" fontId="0" fillId="4" borderId="27" xfId="0" applyFill="1" applyBorder="1" applyAlignment="1">
      <alignment vertical="center" wrapText="1"/>
    </xf>
    <xf numFmtId="3" fontId="0" fillId="0" borderId="2" xfId="0" applyNumberFormat="1" applyBorder="1" applyAlignment="1" applyProtection="1">
      <alignment vertical="center"/>
      <protection locked="0"/>
    </xf>
    <xf numFmtId="3" fontId="0" fillId="4" borderId="18" xfId="0" applyNumberFormat="1" applyFill="1" applyBorder="1" applyAlignment="1">
      <alignment vertical="center"/>
    </xf>
    <xf numFmtId="0" fontId="3" fillId="4" borderId="2" xfId="0" applyFont="1" applyFill="1" applyBorder="1" applyAlignment="1">
      <alignment horizontal="right" wrapText="1"/>
    </xf>
    <xf numFmtId="0" fontId="0" fillId="4" borderId="2" xfId="0" applyFill="1" applyBorder="1" applyAlignment="1" applyProtection="1">
      <alignment horizontal="center"/>
      <protection locked="0"/>
    </xf>
    <xf numFmtId="3" fontId="16" fillId="20" borderId="0" xfId="0" applyNumberFormat="1" applyFont="1" applyFill="1"/>
    <xf numFmtId="0" fontId="15" fillId="4" borderId="2" xfId="0" applyFont="1" applyFill="1" applyBorder="1" applyAlignment="1">
      <alignment wrapText="1"/>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left" vertical="top"/>
    </xf>
    <xf numFmtId="0" fontId="32" fillId="0" borderId="0" xfId="4" applyAlignment="1">
      <alignment horizontal="left" vertical="top"/>
    </xf>
    <xf numFmtId="0" fontId="43" fillId="21" borderId="0" xfId="0" applyFont="1" applyFill="1"/>
    <xf numFmtId="0" fontId="0" fillId="21" borderId="0" xfId="0" applyFill="1"/>
    <xf numFmtId="168" fontId="3" fillId="4" borderId="0" xfId="0" applyNumberFormat="1" applyFont="1" applyFill="1" applyAlignment="1">
      <alignment horizontal="left" wrapText="1"/>
    </xf>
    <xf numFmtId="171" fontId="3" fillId="4" borderId="0" xfId="0" applyNumberFormat="1" applyFont="1" applyFill="1" applyAlignment="1">
      <alignment horizontal="right" wrapText="1"/>
    </xf>
    <xf numFmtId="0" fontId="30" fillId="22" borderId="0" xfId="0" applyFont="1" applyFill="1"/>
    <xf numFmtId="0" fontId="5" fillId="21" borderId="2" xfId="0" applyFont="1" applyFill="1" applyBorder="1" applyAlignment="1" applyProtection="1">
      <alignment wrapText="1"/>
      <protection locked="0"/>
    </xf>
    <xf numFmtId="3" fontId="5" fillId="21" borderId="2" xfId="0" applyNumberFormat="1" applyFont="1" applyFill="1" applyBorder="1" applyProtection="1">
      <protection locked="0"/>
    </xf>
    <xf numFmtId="168" fontId="5" fillId="21" borderId="2" xfId="0" applyNumberFormat="1" applyFont="1" applyFill="1" applyBorder="1" applyProtection="1">
      <protection locked="0"/>
    </xf>
    <xf numFmtId="0" fontId="3" fillId="21" borderId="0" xfId="0" applyFont="1" applyFill="1"/>
    <xf numFmtId="3" fontId="0" fillId="4" borderId="2" xfId="0" applyNumberFormat="1" applyFill="1" applyBorder="1" applyProtection="1">
      <protection locked="0"/>
    </xf>
    <xf numFmtId="171" fontId="5" fillId="4" borderId="2" xfId="0" applyNumberFormat="1" applyFont="1" applyFill="1" applyBorder="1" applyProtection="1">
      <protection locked="0"/>
    </xf>
    <xf numFmtId="171" fontId="5" fillId="4" borderId="2" xfId="0" applyNumberFormat="1" applyFont="1" applyFill="1" applyBorder="1"/>
    <xf numFmtId="0" fontId="40" fillId="0" borderId="0" xfId="0" applyFont="1" applyAlignment="1">
      <alignment horizontal="left" vertical="top" wrapText="1"/>
    </xf>
    <xf numFmtId="0" fontId="0" fillId="0" borderId="0" xfId="0" applyAlignment="1">
      <alignment horizontal="left" vertical="top" wrapText="1"/>
    </xf>
    <xf numFmtId="0" fontId="5" fillId="0" borderId="6" xfId="0" applyFont="1" applyBorder="1" applyAlignment="1" applyProtection="1">
      <alignment horizontal="left"/>
      <protection locked="0"/>
    </xf>
    <xf numFmtId="0" fontId="5" fillId="0" borderId="18" xfId="0" applyFont="1" applyBorder="1" applyAlignment="1" applyProtection="1">
      <alignment horizontal="left"/>
      <protection locked="0"/>
    </xf>
    <xf numFmtId="0" fontId="5" fillId="0" borderId="27" xfId="0" applyFont="1" applyBorder="1" applyAlignment="1" applyProtection="1">
      <alignment horizontal="left"/>
      <protection locked="0"/>
    </xf>
    <xf numFmtId="0" fontId="10" fillId="0" borderId="0" xfId="0" applyFont="1" applyAlignment="1" applyProtection="1">
      <alignment horizontal="left"/>
      <protection locked="0"/>
    </xf>
    <xf numFmtId="0" fontId="10" fillId="0" borderId="45" xfId="0" applyFont="1" applyBorder="1" applyAlignment="1" applyProtection="1">
      <alignment horizontal="left"/>
      <protection locked="0"/>
    </xf>
    <xf numFmtId="0" fontId="10" fillId="0" borderId="43" xfId="0" applyFont="1" applyBorder="1" applyAlignment="1" applyProtection="1">
      <alignment horizontal="left"/>
      <protection locked="0"/>
    </xf>
    <xf numFmtId="0" fontId="10" fillId="0" borderId="44" xfId="0" applyFont="1" applyBorder="1" applyAlignment="1" applyProtection="1">
      <alignment horizontal="left"/>
      <protection locked="0"/>
    </xf>
    <xf numFmtId="0" fontId="5" fillId="4" borderId="0" xfId="0" applyFont="1" applyFill="1" applyAlignment="1">
      <alignment horizontal="left" vertical="top" wrapText="1"/>
    </xf>
    <xf numFmtId="0" fontId="5" fillId="4" borderId="0" xfId="0" applyFont="1" applyFill="1" applyAlignment="1">
      <alignment horizontal="right" wrapText="1"/>
    </xf>
    <xf numFmtId="0" fontId="5" fillId="0" borderId="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9" fontId="25" fillId="0" borderId="6" xfId="2" applyNumberFormat="1" applyFont="1" applyBorder="1" applyAlignment="1" applyProtection="1">
      <alignment horizontal="left" vertical="center"/>
      <protection locked="0" hidden="1"/>
    </xf>
    <xf numFmtId="9" fontId="25" fillId="0" borderId="18" xfId="2" applyNumberFormat="1" applyFont="1" applyBorder="1" applyAlignment="1" applyProtection="1">
      <alignment horizontal="left" vertical="center"/>
      <protection locked="0" hidden="1"/>
    </xf>
    <xf numFmtId="9" fontId="25" fillId="0" borderId="27" xfId="2" applyNumberFormat="1" applyFont="1" applyBorder="1" applyAlignment="1" applyProtection="1">
      <alignment horizontal="left" vertical="center"/>
      <protection locked="0" hidden="1"/>
    </xf>
    <xf numFmtId="0" fontId="11" fillId="4" borderId="0" xfId="0" applyFont="1" applyFill="1" applyAlignment="1" applyProtection="1">
      <alignment horizontal="left"/>
      <protection locked="0"/>
    </xf>
    <xf numFmtId="0" fontId="38" fillId="4" borderId="3" xfId="4" applyFont="1" applyFill="1" applyBorder="1" applyAlignment="1">
      <alignment horizontal="center"/>
    </xf>
    <xf numFmtId="0" fontId="3" fillId="4" borderId="3" xfId="0" applyFont="1" applyFill="1" applyBorder="1" applyAlignment="1">
      <alignment horizontal="left" wrapText="1"/>
    </xf>
    <xf numFmtId="0" fontId="0" fillId="4" borderId="0" xfId="0" applyFill="1" applyAlignment="1">
      <alignment horizontal="left"/>
    </xf>
    <xf numFmtId="3" fontId="5" fillId="4" borderId="6" xfId="0" applyNumberFormat="1" applyFont="1" applyFill="1" applyBorder="1" applyAlignment="1">
      <alignment horizontal="left" vertical="center" wrapText="1"/>
    </xf>
    <xf numFmtId="3" fontId="5" fillId="4" borderId="27" xfId="0" applyNumberFormat="1" applyFont="1" applyFill="1" applyBorder="1" applyAlignment="1">
      <alignment horizontal="left" vertical="center" wrapText="1"/>
    </xf>
    <xf numFmtId="0" fontId="0" fillId="4" borderId="18" xfId="0" applyFill="1" applyBorder="1" applyAlignment="1">
      <alignment horizontal="left" wrapText="1"/>
    </xf>
    <xf numFmtId="0" fontId="0" fillId="4" borderId="27" xfId="0" applyFill="1" applyBorder="1" applyAlignment="1">
      <alignment horizontal="left" wrapText="1"/>
    </xf>
    <xf numFmtId="0" fontId="0" fillId="0" borderId="6"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4" borderId="0" xfId="0" applyFont="1" applyFill="1" applyAlignment="1">
      <alignment horizontal="left" vertical="center" wrapText="1"/>
    </xf>
    <xf numFmtId="0" fontId="6" fillId="4" borderId="2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0" fillId="4" borderId="20" xfId="0" applyFill="1" applyBorder="1" applyAlignment="1">
      <alignment horizontal="left" wrapText="1"/>
    </xf>
    <xf numFmtId="0" fontId="3" fillId="4" borderId="19" xfId="0" applyFont="1" applyFill="1" applyBorder="1" applyAlignment="1">
      <alignment horizontal="left" vertical="top" wrapText="1"/>
    </xf>
    <xf numFmtId="0" fontId="3" fillId="4" borderId="0" xfId="0" applyFont="1" applyFill="1" applyAlignment="1">
      <alignment horizontal="left" wrapText="1"/>
    </xf>
    <xf numFmtId="0" fontId="0" fillId="4" borderId="18" xfId="0" applyFill="1" applyBorder="1" applyAlignment="1">
      <alignment horizontal="left" vertical="top" wrapText="1"/>
    </xf>
    <xf numFmtId="0" fontId="39" fillId="4" borderId="3" xfId="0" applyFont="1" applyFill="1" applyBorder="1" applyAlignment="1">
      <alignment horizontal="left" wrapText="1"/>
    </xf>
    <xf numFmtId="3" fontId="5" fillId="4" borderId="18" xfId="0" applyNumberFormat="1" applyFont="1" applyFill="1" applyBorder="1" applyAlignment="1">
      <alignment horizontal="left" vertical="center" wrapText="1"/>
    </xf>
    <xf numFmtId="0" fontId="5" fillId="4" borderId="6" xfId="0" applyFont="1" applyFill="1" applyBorder="1" applyAlignment="1">
      <alignment horizontal="right" vertical="center" wrapText="1"/>
    </xf>
    <xf numFmtId="0" fontId="5" fillId="4" borderId="27" xfId="0" applyFont="1" applyFill="1" applyBorder="1" applyAlignment="1">
      <alignment horizontal="right" vertical="center" wrapText="1"/>
    </xf>
    <xf numFmtId="0" fontId="5" fillId="4" borderId="18" xfId="0" applyFont="1" applyFill="1" applyBorder="1" applyAlignment="1">
      <alignment horizontal="right" vertical="center" wrapText="1"/>
    </xf>
    <xf numFmtId="0" fontId="3" fillId="4" borderId="41" xfId="0" applyFont="1" applyFill="1" applyBorder="1" applyAlignment="1">
      <alignment horizontal="left" vertical="top" wrapText="1"/>
    </xf>
    <xf numFmtId="0" fontId="3" fillId="4" borderId="42" xfId="0" applyFont="1" applyFill="1" applyBorder="1" applyAlignment="1">
      <alignment horizontal="left" vertical="top" wrapText="1"/>
    </xf>
    <xf numFmtId="0" fontId="3" fillId="4" borderId="39" xfId="0" applyFont="1" applyFill="1" applyBorder="1" applyAlignment="1">
      <alignment horizontal="left" vertical="top" wrapText="1"/>
    </xf>
    <xf numFmtId="0" fontId="3" fillId="4" borderId="40" xfId="0" applyFont="1" applyFill="1" applyBorder="1" applyAlignment="1">
      <alignment horizontal="left" vertical="top" wrapText="1"/>
    </xf>
    <xf numFmtId="0" fontId="3" fillId="4" borderId="3" xfId="0" applyFont="1" applyFill="1" applyBorder="1" applyAlignment="1">
      <alignment horizontal="left"/>
    </xf>
    <xf numFmtId="0" fontId="32" fillId="4" borderId="3" xfId="4" applyFill="1" applyBorder="1" applyAlignment="1">
      <alignment horizontal="center" wrapText="1"/>
    </xf>
    <xf numFmtId="0" fontId="31" fillId="4" borderId="18" xfId="0" applyFont="1" applyFill="1" applyBorder="1" applyAlignment="1">
      <alignment horizontal="left" vertical="top" wrapText="1"/>
    </xf>
    <xf numFmtId="0" fontId="3" fillId="4" borderId="18" xfId="0" applyFont="1" applyFill="1" applyBorder="1" applyAlignment="1">
      <alignment horizontal="left" vertical="top" wrapText="1"/>
    </xf>
    <xf numFmtId="0" fontId="15" fillId="3" borderId="18" xfId="0" applyFont="1" applyFill="1" applyBorder="1" applyAlignment="1">
      <alignment horizontal="left" wrapText="1"/>
    </xf>
    <xf numFmtId="0" fontId="5" fillId="4" borderId="18" xfId="0" applyFont="1" applyFill="1" applyBorder="1" applyAlignment="1">
      <alignment horizontal="left"/>
    </xf>
    <xf numFmtId="0" fontId="5" fillId="4" borderId="27" xfId="0" applyFont="1" applyFill="1" applyBorder="1" applyAlignment="1">
      <alignment horizontal="left"/>
    </xf>
    <xf numFmtId="0" fontId="31" fillId="4" borderId="0" xfId="0" applyFont="1" applyFill="1" applyAlignment="1">
      <alignment horizontal="left" wrapText="1"/>
    </xf>
    <xf numFmtId="0" fontId="0" fillId="4" borderId="18" xfId="0" applyFill="1" applyBorder="1" applyAlignment="1">
      <alignment horizontal="left" vertical="center" wrapText="1"/>
    </xf>
    <xf numFmtId="0" fontId="18" fillId="0" borderId="30" xfId="0" applyFont="1" applyBorder="1" applyAlignment="1">
      <alignment horizontal="left" vertical="top" wrapText="1"/>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18" fillId="0" borderId="29" xfId="0" applyFont="1" applyBorder="1" applyAlignment="1">
      <alignment horizontal="left" vertical="top" wrapText="1"/>
    </xf>
    <xf numFmtId="9" fontId="26" fillId="4" borderId="0" xfId="2" applyNumberFormat="1" applyFont="1" applyFill="1" applyAlignment="1" applyProtection="1">
      <alignment horizontal="left" vertical="center"/>
      <protection locked="0" hidden="1"/>
    </xf>
    <xf numFmtId="3" fontId="5" fillId="4" borderId="6" xfId="0" applyNumberFormat="1" applyFont="1" applyFill="1" applyBorder="1" applyAlignment="1">
      <alignment horizontal="right"/>
    </xf>
    <xf numFmtId="0" fontId="5" fillId="4" borderId="27" xfId="0" applyFont="1" applyFill="1" applyBorder="1" applyAlignment="1">
      <alignment horizontal="right"/>
    </xf>
    <xf numFmtId="0" fontId="20" fillId="3" borderId="18" xfId="0" applyFont="1" applyFill="1" applyBorder="1" applyAlignment="1">
      <alignment horizontal="left" wrapText="1"/>
    </xf>
    <xf numFmtId="0" fontId="19" fillId="4" borderId="3" xfId="0" applyFont="1" applyFill="1" applyBorder="1" applyAlignment="1">
      <alignment horizontal="left" wrapText="1"/>
    </xf>
    <xf numFmtId="0" fontId="6" fillId="4" borderId="0" xfId="0" applyFont="1" applyFill="1" applyAlignment="1">
      <alignment horizontal="left" wrapText="1"/>
    </xf>
    <xf numFmtId="0" fontId="30" fillId="8" borderId="0" xfId="0" applyFont="1" applyFill="1" applyAlignment="1">
      <alignment horizontal="center"/>
    </xf>
    <xf numFmtId="0" fontId="30" fillId="10" borderId="0" xfId="0" applyFont="1" applyFill="1" applyAlignment="1">
      <alignment horizontal="center"/>
    </xf>
    <xf numFmtId="0" fontId="30" fillId="9" borderId="0" xfId="0" applyFont="1" applyFill="1" applyAlignment="1">
      <alignment horizontal="center"/>
    </xf>
  </cellXfs>
  <cellStyles count="6">
    <cellStyle name="Comma" xfId="5" builtinId="3"/>
    <cellStyle name="Hyperlink" xfId="4" builtinId="8"/>
    <cellStyle name="Normal" xfId="0" builtinId="0" customBuiltin="1"/>
    <cellStyle name="Normal 2" xfId="2" xr:uid="{00000000-0005-0000-0000-000003000000}"/>
    <cellStyle name="Normal 2 2" xfId="3" xr:uid="{00000000-0005-0000-0000-000004000000}"/>
    <cellStyle name="Per cent" xfId="1" builtinId="5"/>
  </cellStyles>
  <dxfs count="19">
    <dxf>
      <fill>
        <patternFill>
          <bgColor theme="1" tint="0.749961851863155"/>
        </patternFill>
      </fill>
    </dxf>
    <dxf>
      <fill>
        <patternFill>
          <bgColor theme="1" tint="0.749961851863155"/>
        </patternFill>
      </fill>
    </dxf>
    <dxf>
      <font>
        <color rgb="FFFF0000"/>
      </font>
    </dxf>
    <dxf>
      <fill>
        <patternFill>
          <bgColor theme="7" tint="0.79998168889431442"/>
        </patternFill>
      </fill>
    </dxf>
    <dxf>
      <font>
        <color rgb="FFFF0000"/>
      </font>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ill>
        <patternFill>
          <bgColor theme="7" tint="0.79998168889431442"/>
        </patternFill>
      </fill>
    </dxf>
    <dxf>
      <font>
        <color rgb="FFFF0000"/>
      </font>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ill>
        <patternFill>
          <bgColor theme="7" tint="0.79998168889431442"/>
        </patternFill>
      </fill>
    </dxf>
    <dxf>
      <font>
        <color rgb="FFFF0000"/>
      </font>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ont>
        <color rgb="FF00B050"/>
      </font>
    </dxf>
  </dxfs>
  <tableStyles count="0" defaultTableStyle="TableStyleMedium2" defaultPivotStyle="PivotStyleLight16"/>
  <colors>
    <mruColors>
      <color rgb="FFFFFFCC"/>
      <color rgb="FF046999"/>
      <color rgb="FFC52E17"/>
      <color rgb="FFF2BDB0"/>
      <color rgb="FF50BD2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
          <c:y val="5.6503367754413801E-2"/>
          <c:w val="0.83749436381893405"/>
          <c:h val="0.71784515488677303"/>
        </c:manualLayout>
      </c:layout>
      <c:lineChart>
        <c:grouping val="standard"/>
        <c:varyColors val="0"/>
        <c:ser>
          <c:idx val="0"/>
          <c:order val="0"/>
          <c:tx>
            <c:strRef>
              <c:f>'Diagr År1'!$A$10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År1'!$B$10:$M$10</c15:sqref>
                  </c15:fullRef>
                </c:ext>
              </c:extLst>
              <c:f>'Diagr År1'!$B$10:$M$10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1"/>
          <c:order val="1"/>
          <c:tx>
            <c:strRef>
              <c:f>'Diagr År1'!$A$11</c:f>
              <c:strCache>
                <c:ptCount val="1"/>
                <c:pt idx="0">
                  <c:v>Kontokredit</c:v>
                </c:pt>
              </c:strCache>
            </c:strRef>
          </c:tx>
          <c:spPr>
            <a:ln w="28575" cap="rnd">
              <a:solidFill>
                <a:srgbClr val="FF0000"/>
              </a:solidFill>
              <a:prstDash val="sysDot"/>
              <a:round/>
            </a:ln>
            <a:effectLst/>
          </c:spPr>
          <c:marker>
            <c:symbol val="none"/>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År1'!$B$11:$Y$11</c15:sqref>
                  </c15:fullRef>
                </c:ext>
              </c:extLst>
              <c:f>'Diagr År1'!$B$11:$M$11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5EB-4506-93C9-3CFCFA00E310}"/>
            </c:ext>
          </c:extLst>
        </c:ser>
        <c:dLbls>
          <c:showLegendKey val="0"/>
          <c:showVal val="0"/>
          <c:showCatName val="0"/>
          <c:showSerName val="0"/>
          <c:showPercent val="0"/>
          <c:showBubbleSize val="0"/>
        </c:dLbls>
        <c:marker val="1"/>
        <c:smooth val="0"/>
        <c:axId val="-2093191608"/>
        <c:axId val="-2093187944"/>
      </c:lineChart>
      <c:catAx>
        <c:axId val="-2093191608"/>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187944"/>
        <c:crosses val="autoZero"/>
        <c:auto val="1"/>
        <c:lblAlgn val="ctr"/>
        <c:lblOffset val="100"/>
        <c:noMultiLvlLbl val="0"/>
      </c:catAx>
      <c:valAx>
        <c:axId val="-2093187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191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
          <c:y val="5.6503367754413801E-2"/>
          <c:w val="0.83749436381893405"/>
          <c:h val="0.64362270310978897"/>
        </c:manualLayout>
      </c:layout>
      <c:lineChart>
        <c:grouping val="standard"/>
        <c:varyColors val="0"/>
        <c:ser>
          <c:idx val="0"/>
          <c:order val="0"/>
          <c:tx>
            <c:strRef>
              <c:f>'Diagr År1'!$A$5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2"/>
          <c:order val="1"/>
          <c:tx>
            <c:strRef>
              <c:f>'Diagr År1'!$A$8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4E4-419B-95AB-AA1110481F11}"/>
            </c:ext>
          </c:extLst>
        </c:ser>
        <c:ser>
          <c:idx val="1"/>
          <c:order val="2"/>
          <c:tx>
            <c:strRef>
              <c:f>'Diagr År1'!$A$9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År1'!$B$9:$M$9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4E4-419B-95AB-AA1110481F11}"/>
            </c:ext>
          </c:extLst>
        </c:ser>
        <c:dLbls>
          <c:showLegendKey val="0"/>
          <c:showVal val="0"/>
          <c:showCatName val="0"/>
          <c:showSerName val="0"/>
          <c:showPercent val="0"/>
          <c:showBubbleSize val="0"/>
        </c:dLbls>
        <c:marker val="1"/>
        <c:smooth val="0"/>
        <c:axId val="-2093094664"/>
        <c:axId val="-2093089160"/>
      </c:lineChart>
      <c:catAx>
        <c:axId val="-209309466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089160"/>
        <c:crosses val="autoZero"/>
        <c:auto val="1"/>
        <c:lblAlgn val="ctr"/>
        <c:lblOffset val="100"/>
        <c:noMultiLvlLbl val="0"/>
      </c:catAx>
      <c:valAx>
        <c:axId val="-2093089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0946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1</a:t>
            </a:r>
          </a:p>
        </c:rich>
      </c:tx>
      <c:overlay val="0"/>
      <c:spPr>
        <a:noFill/>
        <a:ln>
          <a:noFill/>
        </a:ln>
        <a:effectLst/>
      </c:spPr>
    </c:title>
    <c:autoTitleDeleted val="0"/>
    <c:plotArea>
      <c:layout>
        <c:manualLayout>
          <c:layoutTarget val="inner"/>
          <c:xMode val="edge"/>
          <c:yMode val="edge"/>
          <c:x val="0.334217084783895"/>
          <c:y val="0.148292349986305"/>
          <c:w val="0.59804695454853996"/>
          <c:h val="0.52739559237461398"/>
        </c:manualLayout>
      </c:layout>
      <c:barChart>
        <c:barDir val="col"/>
        <c:grouping val="stacked"/>
        <c:varyColors val="0"/>
        <c:ser>
          <c:idx val="0"/>
          <c:order val="0"/>
          <c:tx>
            <c:strRef>
              <c:f>'Diagr År1'!$A$22</c:f>
              <c:strCache>
                <c:ptCount val="1"/>
                <c:pt idx="0">
                  <c:v>Intäkter</c:v>
                </c:pt>
              </c:strCache>
            </c:strRef>
          </c:tx>
          <c:spPr>
            <a:solidFill>
              <a:schemeClr val="accent1"/>
            </a:solidFill>
            <a:ln>
              <a:noFill/>
            </a:ln>
            <a:effectLst/>
          </c:spPr>
          <c:invertIfNegative val="0"/>
          <c:cat>
            <c:strRef>
              <c:f>'Diagr År1'!$B$21:$C$21</c:f>
              <c:strCache>
                <c:ptCount val="2"/>
                <c:pt idx="0">
                  <c:v>Intäkter</c:v>
                </c:pt>
                <c:pt idx="1">
                  <c:v>Kostnader</c:v>
                </c:pt>
              </c:strCache>
            </c:strRef>
          </c:cat>
          <c:val>
            <c:numRef>
              <c:f>'Diagr År1'!$B$22:$C$22</c:f>
              <c:numCache>
                <c:formatCode>General</c:formatCode>
                <c:ptCount val="2"/>
                <c:pt idx="0" formatCode="#,##0">
                  <c:v>0</c:v>
                </c:pt>
              </c:numCache>
            </c:numRef>
          </c:val>
          <c:extLst>
            <c:ext xmlns:c16="http://schemas.microsoft.com/office/drawing/2014/chart" uri="{C3380CC4-5D6E-409C-BE32-E72D297353CC}">
              <c16:uniqueId val="{00000000-0D44-4311-BEC4-91ABC0384503}"/>
            </c:ext>
          </c:extLst>
        </c:ser>
        <c:ser>
          <c:idx val="1"/>
          <c:order val="1"/>
          <c:tx>
            <c:strRef>
              <c:f>'Diagr År1'!$A$23</c:f>
              <c:strCache>
                <c:ptCount val="1"/>
                <c:pt idx="0">
                  <c:v>Varuinköp</c:v>
                </c:pt>
              </c:strCache>
            </c:strRef>
          </c:tx>
          <c:spPr>
            <a:solidFill>
              <a:schemeClr val="accent2"/>
            </a:solidFill>
            <a:ln>
              <a:noFill/>
            </a:ln>
            <a:effectLst/>
          </c:spPr>
          <c:invertIfNegative val="0"/>
          <c:cat>
            <c:strRef>
              <c:f>'Diagr År1'!$B$21:$C$21</c:f>
              <c:strCache>
                <c:ptCount val="2"/>
                <c:pt idx="0">
                  <c:v>Intäkter</c:v>
                </c:pt>
                <c:pt idx="1">
                  <c:v>Kostnader</c:v>
                </c:pt>
              </c:strCache>
            </c:strRef>
          </c:cat>
          <c:val>
            <c:numRef>
              <c:f>'Diagr År1'!$B$23:$C$23</c:f>
              <c:numCache>
                <c:formatCode>#,##0</c:formatCode>
                <c:ptCount val="2"/>
                <c:pt idx="1">
                  <c:v>0</c:v>
                </c:pt>
              </c:numCache>
            </c:numRef>
          </c:val>
          <c:extLst>
            <c:ext xmlns:c16="http://schemas.microsoft.com/office/drawing/2014/chart" uri="{C3380CC4-5D6E-409C-BE32-E72D297353CC}">
              <c16:uniqueId val="{00000001-0D44-4311-BEC4-91ABC0384503}"/>
            </c:ext>
          </c:extLst>
        </c:ser>
        <c:ser>
          <c:idx val="2"/>
          <c:order val="2"/>
          <c:tx>
            <c:strRef>
              <c:f>'Diagr År1'!$A$24</c:f>
              <c:strCache>
                <c:ptCount val="1"/>
                <c:pt idx="0">
                  <c:v>Övriga kostnader</c:v>
                </c:pt>
              </c:strCache>
            </c:strRef>
          </c:tx>
          <c:spPr>
            <a:solidFill>
              <a:schemeClr val="accent3"/>
            </a:solidFill>
            <a:ln>
              <a:noFill/>
            </a:ln>
            <a:effectLst/>
          </c:spPr>
          <c:invertIfNegative val="0"/>
          <c:cat>
            <c:strRef>
              <c:f>'Diagr År1'!$B$21:$C$21</c:f>
              <c:strCache>
                <c:ptCount val="2"/>
                <c:pt idx="0">
                  <c:v>Intäkter</c:v>
                </c:pt>
                <c:pt idx="1">
                  <c:v>Kostnader</c:v>
                </c:pt>
              </c:strCache>
            </c:strRef>
          </c:cat>
          <c:val>
            <c:numRef>
              <c:f>'Diagr År1'!$B$24:$C$24</c:f>
              <c:numCache>
                <c:formatCode>#,##0</c:formatCode>
                <c:ptCount val="2"/>
                <c:pt idx="1">
                  <c:v>0</c:v>
                </c:pt>
              </c:numCache>
            </c:numRef>
          </c:val>
          <c:extLst>
            <c:ext xmlns:c16="http://schemas.microsoft.com/office/drawing/2014/chart" uri="{C3380CC4-5D6E-409C-BE32-E72D297353CC}">
              <c16:uniqueId val="{00000002-0D44-4311-BEC4-91ABC0384503}"/>
            </c:ext>
          </c:extLst>
        </c:ser>
        <c:ser>
          <c:idx val="3"/>
          <c:order val="3"/>
          <c:tx>
            <c:strRef>
              <c:f>'Diagr År1'!$A$25</c:f>
              <c:strCache>
                <c:ptCount val="1"/>
                <c:pt idx="0">
                  <c:v>Personalkostnader</c:v>
                </c:pt>
              </c:strCache>
            </c:strRef>
          </c:tx>
          <c:spPr>
            <a:solidFill>
              <a:schemeClr val="accent4"/>
            </a:solidFill>
            <a:ln>
              <a:noFill/>
            </a:ln>
            <a:effectLst/>
          </c:spPr>
          <c:invertIfNegative val="0"/>
          <c:cat>
            <c:strRef>
              <c:f>'Diagr År1'!$B$21:$C$21</c:f>
              <c:strCache>
                <c:ptCount val="2"/>
                <c:pt idx="0">
                  <c:v>Intäkter</c:v>
                </c:pt>
                <c:pt idx="1">
                  <c:v>Kostnader</c:v>
                </c:pt>
              </c:strCache>
            </c:strRef>
          </c:cat>
          <c:val>
            <c:numRef>
              <c:f>'Diagr År1'!$B$25:$C$25</c:f>
              <c:numCache>
                <c:formatCode>#,##0</c:formatCode>
                <c:ptCount val="2"/>
                <c:pt idx="1">
                  <c:v>0</c:v>
                </c:pt>
              </c:numCache>
            </c:numRef>
          </c:val>
          <c:extLst>
            <c:ext xmlns:c16="http://schemas.microsoft.com/office/drawing/2014/chart" uri="{C3380CC4-5D6E-409C-BE32-E72D297353CC}">
              <c16:uniqueId val="{00000003-0D44-4311-BEC4-91ABC0384503}"/>
            </c:ext>
          </c:extLst>
        </c:ser>
        <c:ser>
          <c:idx val="4"/>
          <c:order val="4"/>
          <c:tx>
            <c:strRef>
              <c:f>'Diagr År1'!$A$26</c:f>
              <c:strCache>
                <c:ptCount val="1"/>
                <c:pt idx="0">
                  <c:v>#REF!</c:v>
                </c:pt>
              </c:strCache>
            </c:strRef>
          </c:tx>
          <c:spPr>
            <a:solidFill>
              <a:schemeClr val="accent5"/>
            </a:solidFill>
            <a:ln>
              <a:noFill/>
            </a:ln>
            <a:effectLst/>
          </c:spPr>
          <c:invertIfNegative val="0"/>
          <c:cat>
            <c:strRef>
              <c:f>'Diagr År1'!$B$21:$C$21</c:f>
              <c:strCache>
                <c:ptCount val="2"/>
                <c:pt idx="0">
                  <c:v>Intäkter</c:v>
                </c:pt>
                <c:pt idx="1">
                  <c:v>Kostnader</c:v>
                </c:pt>
              </c:strCache>
            </c:strRef>
          </c:cat>
          <c:val>
            <c:numRef>
              <c:f>'Diagr År1'!$B$26:$C$26</c:f>
              <c:numCache>
                <c:formatCode>#,##0</c:formatCode>
                <c:ptCount val="2"/>
                <c:pt idx="0">
                  <c:v>0</c:v>
                </c:pt>
                <c:pt idx="1">
                  <c:v>0</c:v>
                </c:pt>
              </c:numCache>
            </c:numRef>
          </c:val>
          <c:extLst>
            <c:ext xmlns:c16="http://schemas.microsoft.com/office/drawing/2014/chart" uri="{C3380CC4-5D6E-409C-BE32-E72D297353CC}">
              <c16:uniqueId val="{00000004-0D44-4311-BEC4-91ABC0384503}"/>
            </c:ext>
          </c:extLst>
        </c:ser>
        <c:ser>
          <c:idx val="5"/>
          <c:order val="5"/>
          <c:tx>
            <c:strRef>
              <c:f>'Diagr År1'!$A$27</c:f>
              <c:strCache>
                <c:ptCount val="1"/>
                <c:pt idx="0">
                  <c:v>Avskrivningar</c:v>
                </c:pt>
              </c:strCache>
            </c:strRef>
          </c:tx>
          <c:spPr>
            <a:solidFill>
              <a:schemeClr val="accent6"/>
            </a:solidFill>
            <a:ln>
              <a:noFill/>
            </a:ln>
            <a:effectLst/>
          </c:spPr>
          <c:invertIfNegative val="0"/>
          <c:cat>
            <c:strRef>
              <c:f>'Diagr År1'!$B$21:$C$21</c:f>
              <c:strCache>
                <c:ptCount val="2"/>
                <c:pt idx="0">
                  <c:v>Intäkter</c:v>
                </c:pt>
                <c:pt idx="1">
                  <c:v>Kostnader</c:v>
                </c:pt>
              </c:strCache>
            </c:strRef>
          </c:cat>
          <c:val>
            <c:numRef>
              <c:f>'Diagr År1'!$B$27:$C$27</c:f>
              <c:numCache>
                <c:formatCode>#,##0</c:formatCode>
                <c:ptCount val="2"/>
                <c:pt idx="1">
                  <c:v>0</c:v>
                </c:pt>
              </c:numCache>
            </c:numRef>
          </c:val>
          <c:extLst>
            <c:ext xmlns:c16="http://schemas.microsoft.com/office/drawing/2014/chart" uri="{C3380CC4-5D6E-409C-BE32-E72D297353CC}">
              <c16:uniqueId val="{00000005-0D44-4311-BEC4-91ABC0384503}"/>
            </c:ext>
          </c:extLst>
        </c:ser>
        <c:dLbls>
          <c:showLegendKey val="0"/>
          <c:showVal val="0"/>
          <c:showCatName val="0"/>
          <c:showSerName val="0"/>
          <c:showPercent val="0"/>
          <c:showBubbleSize val="0"/>
        </c:dLbls>
        <c:gapWidth val="50"/>
        <c:overlap val="100"/>
        <c:axId val="-2093023352"/>
        <c:axId val="-2093019528"/>
      </c:barChart>
      <c:catAx>
        <c:axId val="-2093023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019528"/>
        <c:crosses val="autoZero"/>
        <c:auto val="1"/>
        <c:lblAlgn val="ctr"/>
        <c:lblOffset val="100"/>
        <c:noMultiLvlLbl val="0"/>
      </c:catAx>
      <c:valAx>
        <c:axId val="-2093019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023352"/>
        <c:crosses val="autoZero"/>
        <c:crossBetween val="between"/>
      </c:valAx>
      <c:spPr>
        <a:noFill/>
        <a:ln>
          <a:noFill/>
        </a:ln>
        <a:effectLst/>
      </c:spPr>
    </c:plotArea>
    <c:legend>
      <c:legendPos val="b"/>
      <c:layout>
        <c:manualLayout>
          <c:xMode val="edge"/>
          <c:yMode val="edge"/>
          <c:x val="4.0615393566780802E-2"/>
          <c:y val="0.77210746777593597"/>
          <c:w val="0.94706897722093397"/>
          <c:h val="0.20595906420426899"/>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1, ackumulerat</a:t>
            </a:r>
            <a:endParaRPr lang="en-US" sz="1200"/>
          </a:p>
        </c:rich>
      </c:tx>
      <c:overlay val="0"/>
      <c:spPr>
        <a:noFill/>
        <a:ln>
          <a:noFill/>
        </a:ln>
        <a:effectLst/>
      </c:spPr>
    </c:title>
    <c:autoTitleDeleted val="0"/>
    <c:plotArea>
      <c:layout>
        <c:manualLayout>
          <c:layoutTarget val="inner"/>
          <c:xMode val="edge"/>
          <c:yMode val="edge"/>
          <c:x val="0.167313463702501"/>
          <c:y val="0.15026991420078101"/>
          <c:w val="0.74637141522816197"/>
          <c:h val="0.65445487061864105"/>
        </c:manualLayout>
      </c:layout>
      <c:lineChart>
        <c:grouping val="standard"/>
        <c:varyColors val="0"/>
        <c:ser>
          <c:idx val="0"/>
          <c:order val="0"/>
          <c:tx>
            <c:strRef>
              <c:f>'Diagr År1'!$A$16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År1'!$B$16:$M$16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D-4FED-BCCE-AE50BC7E6F7E}"/>
            </c:ext>
          </c:extLst>
        </c:ser>
        <c:ser>
          <c:idx val="1"/>
          <c:order val="1"/>
          <c:tx>
            <c:strRef>
              <c:f>'Diagr År1'!$A$17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År1'!$B$17:$M$17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B7D-4FED-BCCE-AE50BC7E6F7E}"/>
            </c:ext>
          </c:extLst>
        </c:ser>
        <c:ser>
          <c:idx val="2"/>
          <c:order val="2"/>
          <c:tx>
            <c:strRef>
              <c:f>'Diagr År1'!$A$18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År1'!$B$18:$M$18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B7D-4FED-BCCE-AE50BC7E6F7E}"/>
            </c:ext>
          </c:extLst>
        </c:ser>
        <c:dLbls>
          <c:showLegendKey val="0"/>
          <c:showVal val="0"/>
          <c:showCatName val="0"/>
          <c:showSerName val="0"/>
          <c:showPercent val="0"/>
          <c:showBubbleSize val="0"/>
        </c:dLbls>
        <c:marker val="1"/>
        <c:smooth val="0"/>
        <c:axId val="-2092977160"/>
        <c:axId val="-2093693304"/>
      </c:lineChart>
      <c:catAx>
        <c:axId val="-2092977160"/>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693304"/>
        <c:crosses val="autoZero"/>
        <c:auto val="1"/>
        <c:lblAlgn val="ctr"/>
        <c:lblOffset val="100"/>
        <c:noMultiLvlLbl val="0"/>
      </c:catAx>
      <c:valAx>
        <c:axId val="-2093693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2977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
          <c:y val="5.6503367754413801E-2"/>
          <c:w val="0.83749436381893405"/>
          <c:h val="0.71784515488677303"/>
        </c:manualLayout>
      </c:layout>
      <c:lineChart>
        <c:grouping val="standard"/>
        <c:varyColors val="0"/>
        <c:ser>
          <c:idx val="0"/>
          <c:order val="0"/>
          <c:tx>
            <c:strRef>
              <c:f>'Diagr År2'!$A$10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År2'!$B$10:$Y$10</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FC67-4FB5-B0A4-D486C2A7ED14}"/>
            </c:ext>
          </c:extLst>
        </c:ser>
        <c:ser>
          <c:idx val="1"/>
          <c:order val="1"/>
          <c:tx>
            <c:strRef>
              <c:f>'Diagr År2'!$A$11</c:f>
              <c:strCache>
                <c:ptCount val="1"/>
                <c:pt idx="0">
                  <c:v>Kontokredit</c:v>
                </c:pt>
              </c:strCache>
            </c:strRef>
          </c:tx>
          <c:spPr>
            <a:ln w="28575" cap="rnd">
              <a:solidFill>
                <a:srgbClr val="FF0000"/>
              </a:solidFill>
              <a:prstDash val="sysDot"/>
              <a:round/>
            </a:ln>
            <a:effectLst/>
          </c:spPr>
          <c:marker>
            <c:symbol val="none"/>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År2'!$B$11:$Y$11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FC67-4FB5-B0A4-D486C2A7ED14}"/>
            </c:ext>
          </c:extLst>
        </c:ser>
        <c:dLbls>
          <c:showLegendKey val="0"/>
          <c:showVal val="0"/>
          <c:showCatName val="0"/>
          <c:showSerName val="0"/>
          <c:showPercent val="0"/>
          <c:showBubbleSize val="0"/>
        </c:dLbls>
        <c:marker val="1"/>
        <c:smooth val="0"/>
        <c:axId val="-2093925464"/>
        <c:axId val="-2093929160"/>
      </c:lineChart>
      <c:catAx>
        <c:axId val="-209392546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929160"/>
        <c:crosses val="autoZero"/>
        <c:auto val="1"/>
        <c:lblAlgn val="ctr"/>
        <c:lblOffset val="100"/>
        <c:noMultiLvlLbl val="0"/>
      </c:catAx>
      <c:valAx>
        <c:axId val="-2093929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925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
          <c:y val="5.6503367754413801E-2"/>
          <c:w val="0.83749436381893405"/>
          <c:h val="0.64362270310978897"/>
        </c:manualLayout>
      </c:layout>
      <c:lineChart>
        <c:grouping val="standard"/>
        <c:varyColors val="0"/>
        <c:ser>
          <c:idx val="0"/>
          <c:order val="0"/>
          <c:tx>
            <c:strRef>
              <c:f>'Diagr År2'!$A$5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År2'!$B$5:$Y$5</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7A2-4E8B-A329-03C218174F19}"/>
            </c:ext>
          </c:extLst>
        </c:ser>
        <c:ser>
          <c:idx val="2"/>
          <c:order val="1"/>
          <c:tx>
            <c:strRef>
              <c:f>'Diagr År2'!$A$8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År2'!$B$8:$Y$8</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E7A2-4E8B-A329-03C218174F19}"/>
            </c:ext>
          </c:extLst>
        </c:ser>
        <c:ser>
          <c:idx val="1"/>
          <c:order val="2"/>
          <c:tx>
            <c:strRef>
              <c:f>'Diagr År2'!$A$9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'Diagr År2'!$B$9:$Y$9</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2-E7A2-4E8B-A329-03C218174F19}"/>
            </c:ext>
          </c:extLst>
        </c:ser>
        <c:dLbls>
          <c:showLegendKey val="0"/>
          <c:showVal val="0"/>
          <c:showCatName val="0"/>
          <c:showSerName val="0"/>
          <c:showPercent val="0"/>
          <c:showBubbleSize val="0"/>
        </c:dLbls>
        <c:marker val="1"/>
        <c:smooth val="0"/>
        <c:axId val="-2093984920"/>
        <c:axId val="-2093990504"/>
      </c:lineChart>
      <c:catAx>
        <c:axId val="-2093984920"/>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990504"/>
        <c:crosses val="autoZero"/>
        <c:auto val="1"/>
        <c:lblAlgn val="ctr"/>
        <c:lblOffset val="100"/>
        <c:noMultiLvlLbl val="0"/>
      </c:catAx>
      <c:valAx>
        <c:axId val="-20939905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3984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2</a:t>
            </a:r>
          </a:p>
        </c:rich>
      </c:tx>
      <c:overlay val="0"/>
      <c:spPr>
        <a:noFill/>
        <a:ln>
          <a:noFill/>
        </a:ln>
        <a:effectLst/>
      </c:spPr>
    </c:title>
    <c:autoTitleDeleted val="0"/>
    <c:plotArea>
      <c:layout/>
      <c:barChart>
        <c:barDir val="col"/>
        <c:grouping val="stacked"/>
        <c:varyColors val="0"/>
        <c:ser>
          <c:idx val="0"/>
          <c:order val="0"/>
          <c:tx>
            <c:strRef>
              <c:f>'Diagr År2'!$E$22</c:f>
              <c:strCache>
                <c:ptCount val="1"/>
                <c:pt idx="0">
                  <c:v>Intäkter</c:v>
                </c:pt>
              </c:strCache>
            </c:strRef>
          </c:tx>
          <c:spPr>
            <a:solidFill>
              <a:schemeClr val="accent1"/>
            </a:solidFill>
            <a:ln>
              <a:noFill/>
            </a:ln>
            <a:effectLst/>
          </c:spPr>
          <c:invertIfNegative val="0"/>
          <c:cat>
            <c:strRef>
              <c:f>'Diagr År2'!$F$21:$G$21</c:f>
              <c:strCache>
                <c:ptCount val="2"/>
                <c:pt idx="0">
                  <c:v>Intäkter</c:v>
                </c:pt>
                <c:pt idx="1">
                  <c:v>Kostnader</c:v>
                </c:pt>
              </c:strCache>
            </c:strRef>
          </c:cat>
          <c:val>
            <c:numRef>
              <c:f>'Diagr År2'!$F$22:$G$22</c:f>
              <c:numCache>
                <c:formatCode>General</c:formatCode>
                <c:ptCount val="2"/>
                <c:pt idx="0" formatCode="#,##0">
                  <c:v>0</c:v>
                </c:pt>
              </c:numCache>
            </c:numRef>
          </c:val>
          <c:extLst>
            <c:ext xmlns:c16="http://schemas.microsoft.com/office/drawing/2014/chart" uri="{C3380CC4-5D6E-409C-BE32-E72D297353CC}">
              <c16:uniqueId val="{00000000-437C-48AC-B25E-456AD838EE7B}"/>
            </c:ext>
          </c:extLst>
        </c:ser>
        <c:ser>
          <c:idx val="1"/>
          <c:order val="1"/>
          <c:tx>
            <c:strRef>
              <c:f>'Diagr År2'!$E$23</c:f>
              <c:strCache>
                <c:ptCount val="1"/>
                <c:pt idx="0">
                  <c:v>Varuinköp</c:v>
                </c:pt>
              </c:strCache>
            </c:strRef>
          </c:tx>
          <c:spPr>
            <a:solidFill>
              <a:schemeClr val="accent2"/>
            </a:solidFill>
            <a:ln>
              <a:noFill/>
            </a:ln>
            <a:effectLst/>
          </c:spPr>
          <c:invertIfNegative val="0"/>
          <c:cat>
            <c:strRef>
              <c:f>'Diagr År2'!$F$21:$G$21</c:f>
              <c:strCache>
                <c:ptCount val="2"/>
                <c:pt idx="0">
                  <c:v>Intäkter</c:v>
                </c:pt>
                <c:pt idx="1">
                  <c:v>Kostnader</c:v>
                </c:pt>
              </c:strCache>
            </c:strRef>
          </c:cat>
          <c:val>
            <c:numRef>
              <c:f>'Diagr År2'!$F$23:$G$23</c:f>
              <c:numCache>
                <c:formatCode>#,##0</c:formatCode>
                <c:ptCount val="2"/>
                <c:pt idx="1">
                  <c:v>0</c:v>
                </c:pt>
              </c:numCache>
            </c:numRef>
          </c:val>
          <c:extLst>
            <c:ext xmlns:c16="http://schemas.microsoft.com/office/drawing/2014/chart" uri="{C3380CC4-5D6E-409C-BE32-E72D297353CC}">
              <c16:uniqueId val="{00000001-437C-48AC-B25E-456AD838EE7B}"/>
            </c:ext>
          </c:extLst>
        </c:ser>
        <c:ser>
          <c:idx val="2"/>
          <c:order val="2"/>
          <c:tx>
            <c:strRef>
              <c:f>'Diagr År2'!$E$24</c:f>
              <c:strCache>
                <c:ptCount val="1"/>
                <c:pt idx="0">
                  <c:v>Övriga kostnader</c:v>
                </c:pt>
              </c:strCache>
            </c:strRef>
          </c:tx>
          <c:spPr>
            <a:solidFill>
              <a:schemeClr val="accent3"/>
            </a:solidFill>
            <a:ln>
              <a:noFill/>
            </a:ln>
            <a:effectLst/>
          </c:spPr>
          <c:invertIfNegative val="0"/>
          <c:cat>
            <c:strRef>
              <c:f>'Diagr År2'!$F$21:$G$21</c:f>
              <c:strCache>
                <c:ptCount val="2"/>
                <c:pt idx="0">
                  <c:v>Intäkter</c:v>
                </c:pt>
                <c:pt idx="1">
                  <c:v>Kostnader</c:v>
                </c:pt>
              </c:strCache>
            </c:strRef>
          </c:cat>
          <c:val>
            <c:numRef>
              <c:f>'Diagr År2'!$F$24:$G$24</c:f>
              <c:numCache>
                <c:formatCode>#,##0</c:formatCode>
                <c:ptCount val="2"/>
                <c:pt idx="1">
                  <c:v>0</c:v>
                </c:pt>
              </c:numCache>
            </c:numRef>
          </c:val>
          <c:extLst>
            <c:ext xmlns:c16="http://schemas.microsoft.com/office/drawing/2014/chart" uri="{C3380CC4-5D6E-409C-BE32-E72D297353CC}">
              <c16:uniqueId val="{00000002-437C-48AC-B25E-456AD838EE7B}"/>
            </c:ext>
          </c:extLst>
        </c:ser>
        <c:ser>
          <c:idx val="3"/>
          <c:order val="3"/>
          <c:tx>
            <c:strRef>
              <c:f>'Diagr År2'!$E$25</c:f>
              <c:strCache>
                <c:ptCount val="1"/>
                <c:pt idx="0">
                  <c:v>Personalkostnader</c:v>
                </c:pt>
              </c:strCache>
            </c:strRef>
          </c:tx>
          <c:spPr>
            <a:solidFill>
              <a:schemeClr val="accent4"/>
            </a:solidFill>
            <a:ln>
              <a:noFill/>
            </a:ln>
            <a:effectLst/>
          </c:spPr>
          <c:invertIfNegative val="0"/>
          <c:cat>
            <c:strRef>
              <c:f>'Diagr År2'!$F$21:$G$21</c:f>
              <c:strCache>
                <c:ptCount val="2"/>
                <c:pt idx="0">
                  <c:v>Intäkter</c:v>
                </c:pt>
                <c:pt idx="1">
                  <c:v>Kostnader</c:v>
                </c:pt>
              </c:strCache>
            </c:strRef>
          </c:cat>
          <c:val>
            <c:numRef>
              <c:f>'Diagr År2'!$F$25:$G$25</c:f>
              <c:numCache>
                <c:formatCode>#,##0</c:formatCode>
                <c:ptCount val="2"/>
                <c:pt idx="1">
                  <c:v>0</c:v>
                </c:pt>
              </c:numCache>
            </c:numRef>
          </c:val>
          <c:extLst>
            <c:ext xmlns:c16="http://schemas.microsoft.com/office/drawing/2014/chart" uri="{C3380CC4-5D6E-409C-BE32-E72D297353CC}">
              <c16:uniqueId val="{00000003-437C-48AC-B25E-456AD838EE7B}"/>
            </c:ext>
          </c:extLst>
        </c:ser>
        <c:ser>
          <c:idx val="4"/>
          <c:order val="4"/>
          <c:tx>
            <c:strRef>
              <c:f>'Diagr År2'!$E$26</c:f>
              <c:strCache>
                <c:ptCount val="1"/>
                <c:pt idx="0">
                  <c:v>#REF!</c:v>
                </c:pt>
              </c:strCache>
            </c:strRef>
          </c:tx>
          <c:spPr>
            <a:solidFill>
              <a:schemeClr val="accent5"/>
            </a:solidFill>
            <a:ln>
              <a:noFill/>
            </a:ln>
            <a:effectLst/>
          </c:spPr>
          <c:invertIfNegative val="0"/>
          <c:cat>
            <c:strRef>
              <c:f>'Diagr År2'!$F$21:$G$21</c:f>
              <c:strCache>
                <c:ptCount val="2"/>
                <c:pt idx="0">
                  <c:v>Intäkter</c:v>
                </c:pt>
                <c:pt idx="1">
                  <c:v>Kostnader</c:v>
                </c:pt>
              </c:strCache>
            </c:strRef>
          </c:cat>
          <c:val>
            <c:numRef>
              <c:f>'Diagr År2'!$F$26:$G$26</c:f>
              <c:numCache>
                <c:formatCode>#,##0</c:formatCode>
                <c:ptCount val="2"/>
                <c:pt idx="0">
                  <c:v>0</c:v>
                </c:pt>
                <c:pt idx="1">
                  <c:v>0</c:v>
                </c:pt>
              </c:numCache>
            </c:numRef>
          </c:val>
          <c:extLst>
            <c:ext xmlns:c16="http://schemas.microsoft.com/office/drawing/2014/chart" uri="{C3380CC4-5D6E-409C-BE32-E72D297353CC}">
              <c16:uniqueId val="{00000004-437C-48AC-B25E-456AD838EE7B}"/>
            </c:ext>
          </c:extLst>
        </c:ser>
        <c:ser>
          <c:idx val="5"/>
          <c:order val="5"/>
          <c:tx>
            <c:strRef>
              <c:f>'Diagr År2'!$E$27</c:f>
              <c:strCache>
                <c:ptCount val="1"/>
                <c:pt idx="0">
                  <c:v>Avskrivningar</c:v>
                </c:pt>
              </c:strCache>
            </c:strRef>
          </c:tx>
          <c:spPr>
            <a:solidFill>
              <a:schemeClr val="accent6"/>
            </a:solidFill>
            <a:ln>
              <a:noFill/>
            </a:ln>
            <a:effectLst/>
          </c:spPr>
          <c:invertIfNegative val="0"/>
          <c:cat>
            <c:strRef>
              <c:f>'Diagr År2'!$F$21:$G$21</c:f>
              <c:strCache>
                <c:ptCount val="2"/>
                <c:pt idx="0">
                  <c:v>Intäkter</c:v>
                </c:pt>
                <c:pt idx="1">
                  <c:v>Kostnader</c:v>
                </c:pt>
              </c:strCache>
            </c:strRef>
          </c:cat>
          <c:val>
            <c:numRef>
              <c:f>'Diagr År2'!$F$27:$G$27</c:f>
              <c:numCache>
                <c:formatCode>#,##0</c:formatCode>
                <c:ptCount val="2"/>
                <c:pt idx="1">
                  <c:v>0</c:v>
                </c:pt>
              </c:numCache>
            </c:numRef>
          </c:val>
          <c:extLst>
            <c:ext xmlns:c16="http://schemas.microsoft.com/office/drawing/2014/chart" uri="{C3380CC4-5D6E-409C-BE32-E72D297353CC}">
              <c16:uniqueId val="{00000005-437C-48AC-B25E-456AD838EE7B}"/>
            </c:ext>
          </c:extLst>
        </c:ser>
        <c:dLbls>
          <c:showLegendKey val="0"/>
          <c:showVal val="0"/>
          <c:showCatName val="0"/>
          <c:showSerName val="0"/>
          <c:showPercent val="0"/>
          <c:showBubbleSize val="0"/>
        </c:dLbls>
        <c:gapWidth val="50"/>
        <c:overlap val="100"/>
        <c:axId val="-2092591736"/>
        <c:axId val="-2092587912"/>
      </c:barChart>
      <c:catAx>
        <c:axId val="-2092591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2587912"/>
        <c:crosses val="autoZero"/>
        <c:auto val="1"/>
        <c:lblAlgn val="ctr"/>
        <c:lblOffset val="100"/>
        <c:noMultiLvlLbl val="0"/>
      </c:catAx>
      <c:valAx>
        <c:axId val="-20925879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2591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2, ackumulerat</a:t>
            </a:r>
            <a:endParaRPr lang="en-US" sz="1200"/>
          </a:p>
        </c:rich>
      </c:tx>
      <c:overlay val="0"/>
      <c:spPr>
        <a:noFill/>
        <a:ln>
          <a:noFill/>
        </a:ln>
        <a:effectLst/>
      </c:spPr>
    </c:title>
    <c:autoTitleDeleted val="0"/>
    <c:plotArea>
      <c:layout>
        <c:manualLayout>
          <c:layoutTarget val="inner"/>
          <c:xMode val="edge"/>
          <c:yMode val="edge"/>
          <c:x val="0.167313463702501"/>
          <c:y val="0.15026991420078101"/>
          <c:w val="0.74637141522816197"/>
          <c:h val="0.65445487061864105"/>
        </c:manualLayout>
      </c:layout>
      <c:lineChart>
        <c:grouping val="standard"/>
        <c:varyColors val="0"/>
        <c:ser>
          <c:idx val="0"/>
          <c:order val="0"/>
          <c:tx>
            <c:strRef>
              <c:f>'Diagr År2'!$A$16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År2'!$N$16:$Y$16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C-4FBE-934F-A35F53171BDA}"/>
            </c:ext>
          </c:extLst>
        </c:ser>
        <c:ser>
          <c:idx val="1"/>
          <c:order val="1"/>
          <c:tx>
            <c:strRef>
              <c:f>'Diagr År2'!$A$17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År2'!$N$17:$Y$17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CC-4FBE-934F-A35F53171BDA}"/>
            </c:ext>
          </c:extLst>
        </c:ser>
        <c:ser>
          <c:idx val="2"/>
          <c:order val="2"/>
          <c:tx>
            <c:strRef>
              <c:f>'Diagr År2'!$A$18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År2'!$N$18:$Y$18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8CC-4FBE-934F-A35F53171BDA}"/>
            </c:ext>
          </c:extLst>
        </c:ser>
        <c:dLbls>
          <c:showLegendKey val="0"/>
          <c:showVal val="0"/>
          <c:showCatName val="0"/>
          <c:showSerName val="0"/>
          <c:showPercent val="0"/>
          <c:showBubbleSize val="0"/>
        </c:dLbls>
        <c:marker val="1"/>
        <c:smooth val="0"/>
        <c:axId val="-2092544696"/>
        <c:axId val="-2092538952"/>
      </c:lineChart>
      <c:catAx>
        <c:axId val="-2092544696"/>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2538952"/>
        <c:crosses val="autoZero"/>
        <c:auto val="1"/>
        <c:lblAlgn val="ctr"/>
        <c:lblOffset val="100"/>
        <c:noMultiLvlLbl val="0"/>
      </c:catAx>
      <c:valAx>
        <c:axId val="-2092538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2092544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7</xdr:col>
      <xdr:colOff>529167</xdr:colOff>
      <xdr:row>84</xdr:row>
      <xdr:rowOff>122767</xdr:rowOff>
    </xdr:to>
    <xdr:graphicFrame macro="">
      <xdr:nvGraphicFramePr>
        <xdr:cNvPr id="2" name="Diagram 1">
          <a:extLst>
            <a:ext uri="{FF2B5EF4-FFF2-40B4-BE49-F238E27FC236}">
              <a16:creationId xmlns:a16="http://schemas.microsoft.com/office/drawing/2014/main" id="{9B6054AF-5500-4214-B684-5C41F7E2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7</xdr:col>
      <xdr:colOff>529167</xdr:colOff>
      <xdr:row>68</xdr:row>
      <xdr:rowOff>22225</xdr:rowOff>
    </xdr:to>
    <xdr:graphicFrame macro="">
      <xdr:nvGraphicFramePr>
        <xdr:cNvPr id="3" name="Diagram 2">
          <a:extLst>
            <a:ext uri="{FF2B5EF4-FFF2-40B4-BE49-F238E27FC236}">
              <a16:creationId xmlns:a16="http://schemas.microsoft.com/office/drawing/2014/main" id="{F3CF5A03-CC8C-4EDA-9310-5B34BD95BC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59258</xdr:rowOff>
    </xdr:from>
    <xdr:to>
      <xdr:col>1</xdr:col>
      <xdr:colOff>104503</xdr:colOff>
      <xdr:row>49</xdr:row>
      <xdr:rowOff>96877</xdr:rowOff>
    </xdr:to>
    <xdr:graphicFrame macro="">
      <xdr:nvGraphicFramePr>
        <xdr:cNvPr id="4" name="Diagram 3">
          <a:extLst>
            <a:ext uri="{FF2B5EF4-FFF2-40B4-BE49-F238E27FC236}">
              <a16:creationId xmlns:a16="http://schemas.microsoft.com/office/drawing/2014/main" id="{CBF1EF48-5F96-4702-A443-AB50D7DB17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181279</xdr:colOff>
      <xdr:row>31</xdr:row>
      <xdr:rowOff>59258</xdr:rowOff>
    </xdr:from>
    <xdr:to>
      <xdr:col>7</xdr:col>
      <xdr:colOff>529167</xdr:colOff>
      <xdr:row>49</xdr:row>
      <xdr:rowOff>96877</xdr:rowOff>
    </xdr:to>
    <xdr:graphicFrame macro="">
      <xdr:nvGraphicFramePr>
        <xdr:cNvPr id="5" name="Diagram 4">
          <a:extLst>
            <a:ext uri="{FF2B5EF4-FFF2-40B4-BE49-F238E27FC236}">
              <a16:creationId xmlns:a16="http://schemas.microsoft.com/office/drawing/2014/main" id="{1CD1164D-91C2-4EC9-84C1-48A1A02CE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3.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4.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5</xdr:col>
      <xdr:colOff>349250</xdr:colOff>
      <xdr:row>84</xdr:row>
      <xdr:rowOff>122767</xdr:rowOff>
    </xdr:to>
    <xdr:graphicFrame macro="">
      <xdr:nvGraphicFramePr>
        <xdr:cNvPr id="2" name="Diagram 1">
          <a:extLst>
            <a:ext uri="{FF2B5EF4-FFF2-40B4-BE49-F238E27FC236}">
              <a16:creationId xmlns:a16="http://schemas.microsoft.com/office/drawing/2014/main" id="{E724B255-46DB-404F-8F74-A74755680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5</xdr:col>
      <xdr:colOff>349250</xdr:colOff>
      <xdr:row>68</xdr:row>
      <xdr:rowOff>22225</xdr:rowOff>
    </xdr:to>
    <xdr:graphicFrame macro="">
      <xdr:nvGraphicFramePr>
        <xdr:cNvPr id="3" name="Diagram 2">
          <a:extLst>
            <a:ext uri="{FF2B5EF4-FFF2-40B4-BE49-F238E27FC236}">
              <a16:creationId xmlns:a16="http://schemas.microsoft.com/office/drawing/2014/main" id="{3A0EC9B7-824A-4540-8B9B-A127C3D0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139700</xdr:rowOff>
    </xdr:from>
    <xdr:to>
      <xdr:col>0</xdr:col>
      <xdr:colOff>2062420</xdr:colOff>
      <xdr:row>50</xdr:row>
      <xdr:rowOff>20686</xdr:rowOff>
    </xdr:to>
    <xdr:graphicFrame macro="">
      <xdr:nvGraphicFramePr>
        <xdr:cNvPr id="6" name="Diagram 5">
          <a:extLst>
            <a:ext uri="{FF2B5EF4-FFF2-40B4-BE49-F238E27FC236}">
              <a16:creationId xmlns:a16="http://schemas.microsoft.com/office/drawing/2014/main" id="{7EC47843-7512-4056-8965-BEE2B66C5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2128613</xdr:colOff>
      <xdr:row>31</xdr:row>
      <xdr:rowOff>139700</xdr:rowOff>
    </xdr:from>
    <xdr:to>
      <xdr:col>5</xdr:col>
      <xdr:colOff>328084</xdr:colOff>
      <xdr:row>50</xdr:row>
      <xdr:rowOff>20686</xdr:rowOff>
    </xdr:to>
    <xdr:graphicFrame macro="">
      <xdr:nvGraphicFramePr>
        <xdr:cNvPr id="7" name="Diagram 6">
          <a:extLst>
            <a:ext uri="{FF2B5EF4-FFF2-40B4-BE49-F238E27FC236}">
              <a16:creationId xmlns:a16="http://schemas.microsoft.com/office/drawing/2014/main" id="{06926D98-0F9C-4043-B2EC-0A7B6236F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7.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8.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lmionline.sharepoint.com/sites/Utvecklingshubben-Case2/Delade%20dokument/Hubbens%20case/Uppdatera%20Budgetmall/F&#228;rdiga%20Versioner/Testversion%20Budgetmall%20AB%202025.xlsx" TargetMode="External"/><Relationship Id="rId1" Type="http://schemas.openxmlformats.org/officeDocument/2006/relationships/externalLinkPath" Target="F&#228;rdiga%20Versioner/Testversion%20Budgetmall%20AB%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ktion"/>
      <sheetName val="Kapitalbehov"/>
      <sheetName val="Res Bud År1"/>
      <sheetName val="Likvid Bud År1"/>
      <sheetName val="RR År1"/>
      <sheetName val="Res Bud År2"/>
      <sheetName val="BR År1"/>
      <sheetName val="Diagr År1"/>
      <sheetName val="Likvid Bud År2"/>
      <sheetName val="RR År2"/>
      <sheetName val="Res Bud År3"/>
      <sheetName val="Likvid Bud År3"/>
      <sheetName val="RR År3"/>
      <sheetName val="Beräkningshjälp Lån"/>
      <sheetName val="BR År2"/>
      <sheetName val="Diagr År2"/>
      <sheetName val="Beräkningshjälp Avskrivningar"/>
      <sheetName val="Moms"/>
      <sheetName val="Lån"/>
      <sheetName val="Admin"/>
    </sheetNames>
    <sheetDataSet>
      <sheetData sheetId="0" refreshError="1"/>
      <sheetData sheetId="1" refreshError="1"/>
      <sheetData sheetId="2" refreshError="1"/>
      <sheetData sheetId="3"/>
      <sheetData sheetId="4" refreshError="1"/>
      <sheetData sheetId="5">
        <row r="4">
          <cell r="D4" t="str">
            <v>jan-26</v>
          </cell>
          <cell r="E4" t="str">
            <v>feb-26</v>
          </cell>
          <cell r="F4" t="str">
            <v>mar-26</v>
          </cell>
          <cell r="G4" t="str">
            <v>apr-26</v>
          </cell>
          <cell r="H4" t="str">
            <v>maj-26</v>
          </cell>
          <cell r="I4" t="str">
            <v>jun-26</v>
          </cell>
          <cell r="J4" t="str">
            <v>jul-26</v>
          </cell>
          <cell r="K4" t="str">
            <v>aug-26</v>
          </cell>
          <cell r="L4" t="str">
            <v>sep-26</v>
          </cell>
          <cell r="M4" t="str">
            <v>okt-26</v>
          </cell>
          <cell r="N4" t="str">
            <v>nov-26</v>
          </cell>
          <cell r="O4" t="str">
            <v>dec-26</v>
          </cell>
        </row>
      </sheetData>
      <sheetData sheetId="6" refreshError="1"/>
      <sheetData sheetId="7" refreshError="1"/>
      <sheetData sheetId="8"/>
      <sheetData sheetId="9" refreshError="1"/>
      <sheetData sheetId="10">
        <row r="4">
          <cell r="D4" t="str">
            <v>jan-27</v>
          </cell>
          <cell r="E4" t="str">
            <v>feb-27</v>
          </cell>
          <cell r="F4" t="str">
            <v>mar-27</v>
          </cell>
          <cell r="G4" t="str">
            <v>apr-27</v>
          </cell>
          <cell r="H4" t="str">
            <v>maj-27</v>
          </cell>
          <cell r="I4" t="str">
            <v>jun-27</v>
          </cell>
          <cell r="J4" t="str">
            <v>jul-27</v>
          </cell>
          <cell r="K4" t="str">
            <v>aug-27</v>
          </cell>
          <cell r="L4" t="str">
            <v>sep-27</v>
          </cell>
          <cell r="M4" t="str">
            <v>okt-27</v>
          </cell>
          <cell r="N4" t="str">
            <v>nov-27</v>
          </cell>
          <cell r="O4" t="str">
            <v>dec-27</v>
          </cell>
        </row>
      </sheetData>
      <sheetData sheetId="11"/>
      <sheetData sheetId="12" refreshError="1"/>
      <sheetData sheetId="13"/>
      <sheetData sheetId="14" refreshError="1"/>
      <sheetData sheetId="15" refreshError="1"/>
      <sheetData sheetId="16" refreshError="1"/>
      <sheetData sheetId="17" refreshError="1"/>
      <sheetData sheetId="18"/>
      <sheetData sheetId="19" refreshError="1"/>
    </sheetDataSet>
  </externalBook>
</externalLink>
</file>

<file path=xl/theme/theme1.xml><?xml version="1.0" encoding="utf-8"?>
<a:theme xmlns:a="http://schemas.openxmlformats.org/drawingml/2006/main" name="Täby_Kommun">
  <a:themeElements>
    <a:clrScheme name="Almi">
      <a:dk1>
        <a:srgbClr val="323232"/>
      </a:dk1>
      <a:lt1>
        <a:sysClr val="window" lastClr="FFFFFF"/>
      </a:lt1>
      <a:dk2>
        <a:srgbClr val="FA1996"/>
      </a:dk2>
      <a:lt2>
        <a:srgbClr val="00F0AF"/>
      </a:lt2>
      <a:accent1>
        <a:srgbClr val="00BE5F"/>
      </a:accent1>
      <a:accent2>
        <a:srgbClr val="870AA0"/>
      </a:accent2>
      <a:accent3>
        <a:srgbClr val="2819FF"/>
      </a:accent3>
      <a:accent4>
        <a:srgbClr val="FF5F0A"/>
      </a:accent4>
      <a:accent5>
        <a:srgbClr val="23C3FF"/>
      </a:accent5>
      <a:accent6>
        <a:srgbClr val="FFCD32"/>
      </a:accent6>
      <a:hlink>
        <a:srgbClr val="2819FF"/>
      </a:hlink>
      <a:folHlink>
        <a:srgbClr val="870AA0"/>
      </a:folHlink>
    </a:clrScheme>
    <a:fontScheme name="Täby_Kommun_PPT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C2C3C9"/>
        </a:solidFill>
      </a:spPr>
      <a:bodyPr rtlCol="0" anchor="ctr"/>
      <a:lstStyle>
        <a:defPPr algn="ctr">
          <a:defRPr dirty="0"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Täby_Kommun" id="{D0C4F914-E6BB-462A-BFB3-6C2138805C7D}" vid="{845A6BF4-D8FA-40AA-9C69-194ED7686269}"/>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almi.se/kunskapsbanken/mallar/budgetmallar/" TargetMode="External"/><Relationship Id="rId1" Type="http://schemas.openxmlformats.org/officeDocument/2006/relationships/hyperlink" Target="https://www.youtube.com/watch?v=cS7pTOLNZm4&amp;feature=youtu.be"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hyperlink" Target="https://bonanza.se/bisgraf"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65"/>
  <sheetViews>
    <sheetView showGridLines="0" tabSelected="1" workbookViewId="0">
      <selection activeCell="B1" sqref="B1"/>
    </sheetView>
  </sheetViews>
  <sheetFormatPr defaultColWidth="8.81640625" defaultRowHeight="12.5" x14ac:dyDescent="0.25"/>
  <cols>
    <col min="1" max="1" width="2" customWidth="1"/>
    <col min="11" max="11" width="14.81640625" customWidth="1"/>
    <col min="12" max="12" width="18.36328125" customWidth="1"/>
  </cols>
  <sheetData>
    <row r="2" spans="2:12" x14ac:dyDescent="0.25">
      <c r="J2" s="367" t="s">
        <v>470</v>
      </c>
    </row>
    <row r="3" spans="2:12" ht="20" x14ac:dyDescent="0.4">
      <c r="B3" s="347" t="s">
        <v>440</v>
      </c>
    </row>
    <row r="5" spans="2:12" x14ac:dyDescent="0.25">
      <c r="B5" t="s">
        <v>398</v>
      </c>
    </row>
    <row r="6" spans="2:12" x14ac:dyDescent="0.25">
      <c r="B6" t="s">
        <v>397</v>
      </c>
    </row>
    <row r="8" spans="2:12" ht="18" x14ac:dyDescent="0.4">
      <c r="B8" s="37" t="s">
        <v>407</v>
      </c>
    </row>
    <row r="9" spans="2:12" ht="13" x14ac:dyDescent="0.3">
      <c r="B9" t="s">
        <v>439</v>
      </c>
    </row>
    <row r="10" spans="2:12" x14ac:dyDescent="0.25">
      <c r="B10" t="s">
        <v>403</v>
      </c>
    </row>
    <row r="11" spans="2:12" x14ac:dyDescent="0.25">
      <c r="B11" t="s">
        <v>402</v>
      </c>
    </row>
    <row r="13" spans="2:12" ht="13" x14ac:dyDescent="0.3">
      <c r="B13" s="2" t="s">
        <v>427</v>
      </c>
    </row>
    <row r="14" spans="2:12" ht="12.25" customHeight="1" x14ac:dyDescent="0.25">
      <c r="B14" s="380" t="s">
        <v>426</v>
      </c>
      <c r="C14" s="380"/>
      <c r="D14" s="380"/>
      <c r="E14" s="380"/>
      <c r="F14" s="380"/>
      <c r="G14" s="380"/>
      <c r="H14" s="380"/>
      <c r="I14" s="380"/>
      <c r="J14" s="380"/>
      <c r="K14" s="380"/>
      <c r="L14" s="380"/>
    </row>
    <row r="15" spans="2:12" x14ac:dyDescent="0.25">
      <c r="B15" s="380"/>
      <c r="C15" s="380"/>
      <c r="D15" s="380"/>
      <c r="E15" s="380"/>
      <c r="F15" s="380"/>
      <c r="G15" s="380"/>
      <c r="H15" s="380"/>
      <c r="I15" s="380"/>
      <c r="J15" s="380"/>
      <c r="K15" s="380"/>
      <c r="L15" s="380"/>
    </row>
    <row r="16" spans="2:12" x14ac:dyDescent="0.25">
      <c r="B16" s="380"/>
      <c r="C16" s="380"/>
      <c r="D16" s="380"/>
      <c r="E16" s="380"/>
      <c r="F16" s="380"/>
      <c r="G16" s="380"/>
      <c r="H16" s="380"/>
      <c r="I16" s="380"/>
      <c r="J16" s="380"/>
      <c r="K16" s="380"/>
      <c r="L16" s="380"/>
    </row>
    <row r="17" spans="2:12" x14ac:dyDescent="0.25">
      <c r="B17" s="380"/>
      <c r="C17" s="380"/>
      <c r="D17" s="380"/>
      <c r="E17" s="380"/>
      <c r="F17" s="380"/>
      <c r="G17" s="380"/>
      <c r="H17" s="380"/>
      <c r="I17" s="380"/>
      <c r="J17" s="380"/>
      <c r="K17" s="380"/>
      <c r="L17" s="380"/>
    </row>
    <row r="18" spans="2:12" x14ac:dyDescent="0.25">
      <c r="B18" s="380"/>
      <c r="C18" s="380"/>
      <c r="D18" s="380"/>
      <c r="E18" s="380"/>
      <c r="F18" s="380"/>
      <c r="G18" s="380"/>
      <c r="H18" s="380"/>
      <c r="I18" s="380"/>
      <c r="J18" s="380"/>
      <c r="K18" s="380"/>
      <c r="L18" s="380"/>
    </row>
    <row r="19" spans="2:12" x14ac:dyDescent="0.25">
      <c r="B19" s="380"/>
      <c r="C19" s="380"/>
      <c r="D19" s="380"/>
      <c r="E19" s="380"/>
      <c r="F19" s="380"/>
      <c r="G19" s="380"/>
      <c r="H19" s="380"/>
      <c r="I19" s="380"/>
      <c r="J19" s="380"/>
      <c r="K19" s="380"/>
      <c r="L19" s="380"/>
    </row>
    <row r="20" spans="2:12" ht="12.25" customHeight="1" x14ac:dyDescent="0.25">
      <c r="B20" s="380" t="s">
        <v>471</v>
      </c>
      <c r="C20" s="380"/>
      <c r="D20" s="380"/>
      <c r="E20" s="380"/>
      <c r="F20" s="380"/>
      <c r="G20" s="380"/>
      <c r="H20" s="380"/>
      <c r="I20" s="380"/>
      <c r="J20" s="380"/>
      <c r="K20" s="380"/>
      <c r="L20" s="380"/>
    </row>
    <row r="21" spans="2:12" x14ac:dyDescent="0.25">
      <c r="B21" s="380"/>
      <c r="C21" s="380"/>
      <c r="D21" s="380"/>
      <c r="E21" s="380"/>
      <c r="F21" s="380"/>
      <c r="G21" s="380"/>
      <c r="H21" s="380"/>
      <c r="I21" s="380"/>
      <c r="J21" s="380"/>
      <c r="K21" s="380"/>
      <c r="L21" s="380"/>
    </row>
    <row r="22" spans="2:12" x14ac:dyDescent="0.25">
      <c r="B22" s="363"/>
      <c r="C22" s="363"/>
      <c r="D22" s="363"/>
      <c r="E22" s="363"/>
      <c r="F22" s="363"/>
      <c r="G22" s="363"/>
      <c r="H22" s="363"/>
      <c r="I22" s="363"/>
      <c r="J22" s="363"/>
      <c r="K22" s="363"/>
      <c r="L22" s="363"/>
    </row>
    <row r="23" spans="2:12" ht="31" customHeight="1" x14ac:dyDescent="0.25">
      <c r="B23" s="380" t="s">
        <v>428</v>
      </c>
      <c r="C23" s="380"/>
      <c r="D23" s="380"/>
      <c r="E23" s="380"/>
      <c r="F23" s="380"/>
      <c r="G23" s="380"/>
      <c r="H23" s="380"/>
      <c r="I23" s="380"/>
      <c r="J23" s="380"/>
      <c r="K23" s="380"/>
      <c r="L23" s="380"/>
    </row>
    <row r="24" spans="2:12" x14ac:dyDescent="0.25">
      <c r="B24" s="365" t="s">
        <v>432</v>
      </c>
      <c r="C24" s="363"/>
      <c r="D24" s="363"/>
      <c r="E24" s="363"/>
      <c r="F24" s="363"/>
      <c r="G24" s="366" t="s">
        <v>433</v>
      </c>
      <c r="H24" s="363"/>
      <c r="I24" s="363"/>
      <c r="J24" s="363"/>
      <c r="K24" s="363"/>
      <c r="L24" s="363"/>
    </row>
    <row r="25" spans="2:12" x14ac:dyDescent="0.25">
      <c r="B25" s="364"/>
      <c r="C25" s="364"/>
      <c r="D25" s="364"/>
      <c r="E25" s="364"/>
      <c r="F25" s="364"/>
      <c r="G25" s="364"/>
      <c r="H25" s="364"/>
      <c r="I25" s="364"/>
      <c r="J25" s="364"/>
      <c r="K25" s="364"/>
      <c r="L25" s="364"/>
    </row>
    <row r="26" spans="2:12" ht="18" x14ac:dyDescent="0.4">
      <c r="B26" s="37" t="s">
        <v>399</v>
      </c>
    </row>
    <row r="27" spans="2:12" ht="13" x14ac:dyDescent="0.3">
      <c r="B27" t="s">
        <v>472</v>
      </c>
    </row>
    <row r="28" spans="2:12" x14ac:dyDescent="0.25">
      <c r="B28" t="s">
        <v>401</v>
      </c>
    </row>
    <row r="29" spans="2:12" x14ac:dyDescent="0.25">
      <c r="B29" t="s">
        <v>400</v>
      </c>
    </row>
    <row r="30" spans="2:12" x14ac:dyDescent="0.25">
      <c r="B30" t="s">
        <v>408</v>
      </c>
    </row>
    <row r="31" spans="2:12" x14ac:dyDescent="0.25">
      <c r="B31" s="62" t="s">
        <v>473</v>
      </c>
    </row>
    <row r="32" spans="2:12" x14ac:dyDescent="0.25">
      <c r="B32" t="s">
        <v>474</v>
      </c>
    </row>
    <row r="33" spans="2:2" x14ac:dyDescent="0.25">
      <c r="B33" t="s">
        <v>434</v>
      </c>
    </row>
    <row r="35" spans="2:2" x14ac:dyDescent="0.25">
      <c r="B35" t="s">
        <v>435</v>
      </c>
    </row>
    <row r="36" spans="2:2" ht="13" x14ac:dyDescent="0.3">
      <c r="B36" t="s">
        <v>475</v>
      </c>
    </row>
    <row r="38" spans="2:2" ht="13" x14ac:dyDescent="0.3">
      <c r="B38" t="s">
        <v>476</v>
      </c>
    </row>
    <row r="40" spans="2:2" ht="18" x14ac:dyDescent="0.4">
      <c r="B40" s="37" t="s">
        <v>404</v>
      </c>
    </row>
    <row r="41" spans="2:2" ht="13" x14ac:dyDescent="0.3">
      <c r="B41" t="s">
        <v>477</v>
      </c>
    </row>
    <row r="42" spans="2:2" x14ac:dyDescent="0.25">
      <c r="B42" t="s">
        <v>436</v>
      </c>
    </row>
    <row r="43" spans="2:2" x14ac:dyDescent="0.25">
      <c r="B43" t="s">
        <v>405</v>
      </c>
    </row>
    <row r="45" spans="2:2" ht="13" x14ac:dyDescent="0.3">
      <c r="B45" t="s">
        <v>478</v>
      </c>
    </row>
    <row r="47" spans="2:2" x14ac:dyDescent="0.25">
      <c r="B47" t="s">
        <v>437</v>
      </c>
    </row>
    <row r="48" spans="2:2" x14ac:dyDescent="0.25">
      <c r="B48" t="s">
        <v>438</v>
      </c>
    </row>
    <row r="50" spans="2:2" x14ac:dyDescent="0.25">
      <c r="B50" s="62" t="s">
        <v>418</v>
      </c>
    </row>
    <row r="51" spans="2:2" x14ac:dyDescent="0.25">
      <c r="B51" s="62" t="s">
        <v>419</v>
      </c>
    </row>
    <row r="52" spans="2:2" x14ac:dyDescent="0.25">
      <c r="B52" t="s">
        <v>406</v>
      </c>
    </row>
    <row r="54" spans="2:2" x14ac:dyDescent="0.25">
      <c r="B54" t="s">
        <v>479</v>
      </c>
    </row>
    <row r="58" spans="2:2" x14ac:dyDescent="0.25">
      <c r="B58" t="s">
        <v>429</v>
      </c>
    </row>
    <row r="59" spans="2:2" x14ac:dyDescent="0.25">
      <c r="B59" t="s">
        <v>431</v>
      </c>
    </row>
    <row r="60" spans="2:2" x14ac:dyDescent="0.25">
      <c r="B60" s="252" t="s">
        <v>430</v>
      </c>
    </row>
    <row r="65" spans="2:9" ht="69.75" customHeight="1" x14ac:dyDescent="0.25">
      <c r="B65" s="379" t="s">
        <v>396</v>
      </c>
      <c r="C65" s="379"/>
      <c r="D65" s="379"/>
      <c r="E65" s="379"/>
      <c r="F65" s="379"/>
      <c r="G65" s="379"/>
      <c r="H65" s="379"/>
      <c r="I65" s="379"/>
    </row>
  </sheetData>
  <sheetProtection sheet="1" formatColumns="0" formatRows="0"/>
  <mergeCells count="4">
    <mergeCell ref="B65:I65"/>
    <mergeCell ref="B14:L19"/>
    <mergeCell ref="B20:L21"/>
    <mergeCell ref="B23:L23"/>
  </mergeCells>
  <hyperlinks>
    <hyperlink ref="G24" r:id="rId1" display="Verksam.se Hur mycket är dina egna pengar" xr:uid="{00000000-0004-0000-0000-000000000000}"/>
    <hyperlink ref="B60" r:id="rId2" xr:uid="{00000000-0004-0000-0000-000001000000}"/>
  </hyperlinks>
  <pageMargins left="0.70866141732283472" right="0.70866141732283472" top="0.74803149606299213" bottom="0.74803149606299213"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M79"/>
  <sheetViews>
    <sheetView showGridLines="0" zoomScale="90" zoomScaleNormal="90" zoomScalePageLayoutView="90" workbookViewId="0">
      <selection activeCell="B2" sqref="B2"/>
    </sheetView>
  </sheetViews>
  <sheetFormatPr defaultColWidth="9.1796875" defaultRowHeight="13" outlineLevelRow="1" x14ac:dyDescent="0.3"/>
  <cols>
    <col min="1" max="1" width="3" customWidth="1"/>
    <col min="2" max="2" width="41.6328125" bestFit="1" customWidth="1"/>
    <col min="3" max="3" width="12.6328125" style="3" customWidth="1"/>
    <col min="4" max="4" width="11.6328125" style="3" customWidth="1"/>
    <col min="5" max="5" width="3" customWidth="1"/>
    <col min="6" max="6" width="12.1796875" customWidth="1"/>
    <col min="7" max="7" width="11.6328125" style="72" customWidth="1"/>
    <col min="8" max="8" width="3.36328125" customWidth="1"/>
    <col min="9" max="9" width="10" customWidth="1"/>
  </cols>
  <sheetData>
    <row r="1" spans="1:12" ht="18" x14ac:dyDescent="0.4">
      <c r="B1" s="37" t="str">
        <f>"Resultatbudget enskild firma/HB "&amp;'Res Bud År2'!D4&amp;" till "&amp;'Res Bud År2'!O4</f>
        <v>Resultatbudget enskild firma/HB jan-26 till dec-26</v>
      </c>
    </row>
    <row r="2" spans="1:12" ht="17.5" x14ac:dyDescent="0.35">
      <c r="B2" s="42">
        <f t="array" ref="B2:E2">FtgNamn</f>
        <v>0</v>
      </c>
      <c r="C2" s="3">
        <v>0</v>
      </c>
      <c r="D2" s="3">
        <v>0</v>
      </c>
      <c r="E2">
        <v>0</v>
      </c>
    </row>
    <row r="3" spans="1:12" x14ac:dyDescent="0.3">
      <c r="B3" s="2" t="str">
        <f>"Alla belopp "&amp;Kapitalbehov!$F$5</f>
        <v>Alla belopp kronor (kr)</v>
      </c>
      <c r="F3" s="323"/>
      <c r="G3" s="324" t="s">
        <v>210</v>
      </c>
    </row>
    <row r="4" spans="1:12" s="2" customFormat="1" x14ac:dyDescent="0.3">
      <c r="A4" s="8"/>
      <c r="B4" s="2" t="s">
        <v>52</v>
      </c>
      <c r="C4" s="38" t="s">
        <v>135</v>
      </c>
      <c r="D4" s="38" t="s">
        <v>136</v>
      </c>
      <c r="E4" s="8"/>
      <c r="F4" s="325"/>
      <c r="G4" s="326" t="s">
        <v>211</v>
      </c>
      <c r="H4"/>
      <c r="I4"/>
      <c r="J4"/>
    </row>
    <row r="5" spans="1:12" ht="12.5" hidden="1" customHeight="1" outlineLevel="1" x14ac:dyDescent="0.3">
      <c r="A5" s="3"/>
      <c r="B5" t="s">
        <v>0</v>
      </c>
      <c r="C5" s="3">
        <f>'RR År1'!C5</f>
        <v>0</v>
      </c>
      <c r="D5" s="3">
        <f>'Res Bud År2'!P5</f>
        <v>0</v>
      </c>
      <c r="E5" s="3"/>
      <c r="F5" s="327"/>
      <c r="G5" s="150"/>
    </row>
    <row r="6" spans="1:12" ht="12.5" hidden="1" customHeight="1" outlineLevel="1" x14ac:dyDescent="0.3">
      <c r="A6" s="3"/>
      <c r="B6" t="s">
        <v>0</v>
      </c>
      <c r="C6" s="3">
        <f>'RR År1'!C6</f>
        <v>0</v>
      </c>
      <c r="D6" s="3">
        <f>'Res Bud År2'!P6</f>
        <v>0</v>
      </c>
      <c r="E6" s="3"/>
      <c r="F6" s="327"/>
      <c r="G6" s="150"/>
    </row>
    <row r="7" spans="1:12" ht="12.5" hidden="1" customHeight="1" outlineLevel="1" x14ac:dyDescent="0.3">
      <c r="A7" s="3"/>
      <c r="B7" t="s">
        <v>0</v>
      </c>
      <c r="C7" s="3">
        <f>'RR År1'!C7</f>
        <v>0</v>
      </c>
      <c r="D7" s="3">
        <f>'Res Bud År2'!P7</f>
        <v>0</v>
      </c>
      <c r="E7" s="3"/>
      <c r="F7" s="327"/>
      <c r="G7" s="150"/>
    </row>
    <row r="8" spans="1:12" ht="12.5" hidden="1" customHeight="1" outlineLevel="1" x14ac:dyDescent="0.3">
      <c r="A8" s="3"/>
      <c r="B8" t="s">
        <v>0</v>
      </c>
      <c r="C8" s="3">
        <f>'RR År1'!C8</f>
        <v>0</v>
      </c>
      <c r="D8" s="3">
        <f>'Res Bud År2'!P8</f>
        <v>0</v>
      </c>
      <c r="E8" s="3"/>
      <c r="F8" s="327"/>
      <c r="G8" s="150"/>
    </row>
    <row r="9" spans="1:12" ht="12.5" hidden="1" customHeight="1" outlineLevel="1" x14ac:dyDescent="0.3">
      <c r="A9" s="3"/>
      <c r="B9" t="s">
        <v>0</v>
      </c>
      <c r="C9" s="3">
        <f>'RR År1'!C9</f>
        <v>0</v>
      </c>
      <c r="D9" s="3">
        <f>'Res Bud År2'!P9</f>
        <v>0</v>
      </c>
      <c r="E9" s="3"/>
      <c r="F9" s="327"/>
      <c r="G9" s="150"/>
    </row>
    <row r="10" spans="1:12" ht="12.5" hidden="1" customHeight="1" outlineLevel="1" x14ac:dyDescent="0.3">
      <c r="A10" s="3"/>
      <c r="B10" t="s">
        <v>0</v>
      </c>
      <c r="C10" s="3">
        <f>'RR År1'!C10</f>
        <v>0</v>
      </c>
      <c r="D10" s="3">
        <f>'Res Bud År2'!P10</f>
        <v>0</v>
      </c>
      <c r="E10" s="3"/>
      <c r="F10" s="327"/>
      <c r="G10" s="150"/>
    </row>
    <row r="11" spans="1:12" s="2" customFormat="1" collapsed="1" x14ac:dyDescent="0.3">
      <c r="A11" s="341"/>
      <c r="B11" s="52" t="s">
        <v>0</v>
      </c>
      <c r="C11" s="53">
        <f>'RR År1'!C11</f>
        <v>0</v>
      </c>
      <c r="D11" s="53">
        <f>'Res Bud År2'!P11</f>
        <v>0</v>
      </c>
      <c r="E11" s="39"/>
      <c r="F11" s="328"/>
      <c r="G11" s="149">
        <f>IF(C11&lt;&gt;0,(D11-C11)/C11,0)</f>
        <v>0</v>
      </c>
      <c r="H11"/>
      <c r="I11"/>
      <c r="J11"/>
    </row>
    <row r="12" spans="1:12" x14ac:dyDescent="0.3">
      <c r="A12" s="341"/>
      <c r="B12" t="str">
        <f>'Res Bud År2'!A12</f>
        <v>Övriga intäkter</v>
      </c>
      <c r="C12" s="3">
        <f>'RR År1'!C12</f>
        <v>0</v>
      </c>
      <c r="D12" s="3">
        <f>'Res Bud År2'!P12</f>
        <v>0</v>
      </c>
      <c r="E12" s="3"/>
      <c r="F12" s="327"/>
      <c r="G12" s="149">
        <f>IF(C12&lt;&gt;0,(D12-C12)/C12,0)</f>
        <v>0</v>
      </c>
    </row>
    <row r="13" spans="1:12" s="2" customFormat="1" x14ac:dyDescent="0.3">
      <c r="A13" s="39"/>
      <c r="B13" s="52" t="s">
        <v>23</v>
      </c>
      <c r="C13" s="53">
        <f>'RR År1'!C13</f>
        <v>0</v>
      </c>
      <c r="D13" s="53">
        <f>'Res Bud År2'!P13</f>
        <v>0</v>
      </c>
      <c r="E13" s="39"/>
      <c r="F13" s="329"/>
      <c r="G13" s="330">
        <f>IF(C13&lt;&gt;0,(D13-C13)/C13,0)</f>
        <v>0</v>
      </c>
      <c r="H13"/>
      <c r="I13"/>
      <c r="J13"/>
      <c r="L13"/>
    </row>
    <row r="14" spans="1:12" x14ac:dyDescent="0.3">
      <c r="A14" s="3"/>
      <c r="B14" s="3"/>
      <c r="E14" s="3"/>
      <c r="F14" s="158" t="s">
        <v>308</v>
      </c>
      <c r="G14" s="151"/>
    </row>
    <row r="15" spans="1:12" hidden="1" outlineLevel="1" x14ac:dyDescent="0.3">
      <c r="A15" s="261"/>
      <c r="B15" s="2" t="s">
        <v>350</v>
      </c>
      <c r="E15" s="3"/>
      <c r="F15" s="72"/>
      <c r="G15"/>
    </row>
    <row r="16" spans="1:12" ht="12.5" hidden="1" customHeight="1" outlineLevel="1" x14ac:dyDescent="0.3">
      <c r="A16" s="3"/>
      <c r="B16" t="s">
        <v>1</v>
      </c>
      <c r="C16" s="3">
        <f>'RR År1'!C16</f>
        <v>0</v>
      </c>
      <c r="D16" s="3">
        <f>'Res Bud År2'!P16</f>
        <v>0</v>
      </c>
      <c r="E16" s="3"/>
      <c r="F16" s="152"/>
      <c r="G16" s="153"/>
    </row>
    <row r="17" spans="1:13" ht="12.5" hidden="1" customHeight="1" outlineLevel="1" x14ac:dyDescent="0.3">
      <c r="A17" s="3"/>
      <c r="B17" t="s">
        <v>1</v>
      </c>
      <c r="C17" s="3">
        <f>'RR År1'!C17</f>
        <v>0</v>
      </c>
      <c r="D17" s="3">
        <f>'Res Bud År2'!P17</f>
        <v>0</v>
      </c>
      <c r="E17" s="3"/>
      <c r="F17" s="152"/>
      <c r="G17" s="153"/>
    </row>
    <row r="18" spans="1:13" ht="12.5" hidden="1" customHeight="1" outlineLevel="1" x14ac:dyDescent="0.3">
      <c r="A18" s="3"/>
      <c r="B18" t="s">
        <v>1</v>
      </c>
      <c r="C18" s="3">
        <f>'RR År1'!C18</f>
        <v>0</v>
      </c>
      <c r="D18" s="3">
        <f>'Res Bud År2'!P18</f>
        <v>0</v>
      </c>
      <c r="E18" s="3"/>
      <c r="F18" s="152"/>
      <c r="G18" s="153"/>
    </row>
    <row r="19" spans="1:13" ht="12.5" hidden="1" customHeight="1" outlineLevel="1" x14ac:dyDescent="0.3">
      <c r="A19" s="3"/>
      <c r="B19" t="s">
        <v>1</v>
      </c>
      <c r="C19" s="3">
        <f>'RR År1'!C19</f>
        <v>0</v>
      </c>
      <c r="D19" s="3">
        <f>'Res Bud År2'!P19</f>
        <v>0</v>
      </c>
      <c r="E19" s="3"/>
      <c r="F19" s="152"/>
      <c r="G19" s="153"/>
    </row>
    <row r="20" spans="1:13" ht="12.5" hidden="1" customHeight="1" outlineLevel="1" x14ac:dyDescent="0.3">
      <c r="A20" s="3"/>
      <c r="B20" t="s">
        <v>1</v>
      </c>
      <c r="C20" s="3">
        <f>'RR År1'!C20</f>
        <v>0</v>
      </c>
      <c r="D20" s="3">
        <f>'Res Bud År2'!P20</f>
        <v>0</v>
      </c>
      <c r="E20" s="3"/>
      <c r="F20" s="152"/>
      <c r="G20" s="153"/>
    </row>
    <row r="21" spans="1:13" ht="12.5" hidden="1" customHeight="1" outlineLevel="1" x14ac:dyDescent="0.3">
      <c r="A21" s="3"/>
      <c r="B21" t="s">
        <v>1</v>
      </c>
      <c r="C21" s="3">
        <f>'RR År1'!C21</f>
        <v>0</v>
      </c>
      <c r="D21" s="3">
        <f>'Res Bud År2'!P21</f>
        <v>0</v>
      </c>
      <c r="E21" s="3"/>
      <c r="F21" s="152"/>
      <c r="G21" s="153"/>
    </row>
    <row r="22" spans="1:13" s="2" customFormat="1" collapsed="1" x14ac:dyDescent="0.3">
      <c r="A22" s="340"/>
      <c r="B22" s="2" t="s">
        <v>351</v>
      </c>
      <c r="C22" s="39">
        <f>'RR År1'!C22</f>
        <v>0</v>
      </c>
      <c r="D22" s="39">
        <f>'Res Bud År2'!P22-'Res Bud År2'!P27</f>
        <v>0</v>
      </c>
      <c r="E22" s="39"/>
      <c r="F22" s="154" t="s">
        <v>226</v>
      </c>
      <c r="G22" s="155">
        <f>IFERROR((D24-D12)/(D11),0)</f>
        <v>0</v>
      </c>
      <c r="H22"/>
      <c r="I22"/>
      <c r="J22"/>
    </row>
    <row r="23" spans="1:13" x14ac:dyDescent="0.3">
      <c r="A23" s="3"/>
      <c r="B23" s="3"/>
      <c r="E23" s="3"/>
      <c r="F23" s="156"/>
      <c r="G23" s="157"/>
    </row>
    <row r="24" spans="1:13" s="2" customFormat="1" x14ac:dyDescent="0.3">
      <c r="A24" s="39"/>
      <c r="B24" s="40" t="s">
        <v>47</v>
      </c>
      <c r="C24" s="41">
        <f>'RR År1'!C24</f>
        <v>0</v>
      </c>
      <c r="D24" s="41">
        <f>'Res Bud År2'!P32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135</v>
      </c>
      <c r="D26" s="38" t="s">
        <v>136</v>
      </c>
      <c r="E26" s="75"/>
      <c r="F26" s="431" t="s">
        <v>361</v>
      </c>
      <c r="G26" s="432"/>
      <c r="H26"/>
      <c r="I26"/>
      <c r="J26"/>
      <c r="K26"/>
      <c r="L26"/>
      <c r="M26"/>
    </row>
    <row r="27" spans="1:13" ht="15" customHeight="1" x14ac:dyDescent="0.3">
      <c r="A27" s="3"/>
      <c r="B27" s="2" t="s">
        <v>175</v>
      </c>
      <c r="E27" s="3"/>
      <c r="F27" s="433"/>
      <c r="G27" s="434"/>
    </row>
    <row r="28" spans="1:13" x14ac:dyDescent="0.3">
      <c r="A28" s="342"/>
      <c r="B28" t="s">
        <v>2</v>
      </c>
      <c r="C28" s="3">
        <f>'RR År1'!C28</f>
        <v>0</v>
      </c>
      <c r="D28" s="3">
        <f>'Res Bud År2'!P38</f>
        <v>0</v>
      </c>
      <c r="E28" s="3"/>
      <c r="F28" s="318">
        <f>IFERROR(D28/($D$13-$D$12),0)</f>
        <v>0</v>
      </c>
      <c r="G28" s="153"/>
    </row>
    <row r="29" spans="1:13" x14ac:dyDescent="0.3">
      <c r="A29" s="342"/>
      <c r="B29" t="s">
        <v>3</v>
      </c>
      <c r="C29" s="3">
        <f>'RR År1'!C29</f>
        <v>0</v>
      </c>
      <c r="D29" s="3">
        <f>'Res Bud År2'!P39</f>
        <v>0</v>
      </c>
      <c r="E29" s="3"/>
      <c r="F29" s="318">
        <f t="shared" ref="F29:F45" si="0">IFERROR(D29/($D$13-$D$12),0)</f>
        <v>0</v>
      </c>
      <c r="G29" s="153"/>
    </row>
    <row r="30" spans="1:13" x14ac:dyDescent="0.3">
      <c r="A30" s="342"/>
      <c r="B30" t="s">
        <v>4</v>
      </c>
      <c r="C30" s="3">
        <f>'RR År1'!C30</f>
        <v>0</v>
      </c>
      <c r="D30" s="3">
        <f>'Res Bud År2'!P40</f>
        <v>0</v>
      </c>
      <c r="E30" s="3"/>
      <c r="F30" s="318">
        <f t="shared" si="0"/>
        <v>0</v>
      </c>
      <c r="G30" s="153"/>
    </row>
    <row r="31" spans="1:13" x14ac:dyDescent="0.3">
      <c r="A31" s="342"/>
      <c r="B31" t="s">
        <v>5</v>
      </c>
      <c r="C31" s="3">
        <f>'RR År1'!C31</f>
        <v>0</v>
      </c>
      <c r="D31" s="3">
        <f>'Res Bud År2'!P41</f>
        <v>0</v>
      </c>
      <c r="E31" s="3"/>
      <c r="F31" s="318">
        <f t="shared" si="0"/>
        <v>0</v>
      </c>
      <c r="G31" s="153"/>
    </row>
    <row r="32" spans="1:13" x14ac:dyDescent="0.3">
      <c r="A32" s="342"/>
      <c r="B32" t="s">
        <v>6</v>
      </c>
      <c r="C32" s="3">
        <f>'RR År1'!C32</f>
        <v>0</v>
      </c>
      <c r="D32" s="3">
        <f>'Res Bud År2'!P42</f>
        <v>0</v>
      </c>
      <c r="E32" s="3"/>
      <c r="F32" s="318">
        <f t="shared" si="0"/>
        <v>0</v>
      </c>
      <c r="G32" s="153"/>
    </row>
    <row r="33" spans="1:10" x14ac:dyDescent="0.3">
      <c r="A33" s="342"/>
      <c r="B33" t="s">
        <v>7</v>
      </c>
      <c r="C33" s="3">
        <f>'RR År1'!C33</f>
        <v>0</v>
      </c>
      <c r="D33" s="3">
        <f>'Res Bud År2'!P43</f>
        <v>0</v>
      </c>
      <c r="E33" s="3"/>
      <c r="F33" s="318">
        <f t="shared" si="0"/>
        <v>0</v>
      </c>
      <c r="G33" s="153"/>
    </row>
    <row r="34" spans="1:10" x14ac:dyDescent="0.3">
      <c r="A34" s="342"/>
      <c r="B34" t="s">
        <v>25</v>
      </c>
      <c r="C34" s="3">
        <f>'RR År1'!C34</f>
        <v>0</v>
      </c>
      <c r="D34" s="3">
        <f>'Res Bud År2'!P44</f>
        <v>0</v>
      </c>
      <c r="E34" s="3"/>
      <c r="F34" s="318">
        <f t="shared" si="0"/>
        <v>0</v>
      </c>
      <c r="G34" s="153"/>
    </row>
    <row r="35" spans="1:10" x14ac:dyDescent="0.3">
      <c r="A35" s="342"/>
      <c r="B35" t="s">
        <v>8</v>
      </c>
      <c r="C35" s="3">
        <f>'RR År1'!C35</f>
        <v>0</v>
      </c>
      <c r="D35" s="3">
        <f>'Res Bud År2'!P45</f>
        <v>0</v>
      </c>
      <c r="E35" s="3"/>
      <c r="F35" s="318">
        <f t="shared" si="0"/>
        <v>0</v>
      </c>
      <c r="G35" s="153"/>
    </row>
    <row r="36" spans="1:10" x14ac:dyDescent="0.3">
      <c r="A36" s="342"/>
      <c r="B36" t="s">
        <v>9</v>
      </c>
      <c r="C36" s="3">
        <f>'RR År1'!C36</f>
        <v>0</v>
      </c>
      <c r="D36" s="3">
        <f>'Res Bud År2'!P46</f>
        <v>0</v>
      </c>
      <c r="E36" s="3"/>
      <c r="F36" s="318">
        <f t="shared" si="0"/>
        <v>0</v>
      </c>
      <c r="G36" s="153"/>
    </row>
    <row r="37" spans="1:10" x14ac:dyDescent="0.3">
      <c r="A37" s="342"/>
      <c r="B37" t="s">
        <v>10</v>
      </c>
      <c r="C37" s="3">
        <f>'RR År1'!C37</f>
        <v>0</v>
      </c>
      <c r="D37" s="3">
        <f>'Res Bud År2'!P47</f>
        <v>0</v>
      </c>
      <c r="E37" s="3"/>
      <c r="F37" s="318">
        <f t="shared" si="0"/>
        <v>0</v>
      </c>
      <c r="G37" s="153"/>
    </row>
    <row r="38" spans="1:10" x14ac:dyDescent="0.3">
      <c r="A38" s="342"/>
      <c r="B38" t="s">
        <v>26</v>
      </c>
      <c r="C38" s="3">
        <f>'RR År1'!C38</f>
        <v>0</v>
      </c>
      <c r="D38" s="3">
        <f>'Res Bud År2'!P48</f>
        <v>0</v>
      </c>
      <c r="E38" s="3"/>
      <c r="F38" s="318">
        <f t="shared" si="0"/>
        <v>0</v>
      </c>
      <c r="G38" s="153"/>
    </row>
    <row r="39" spans="1:10" x14ac:dyDescent="0.3">
      <c r="A39" s="342"/>
      <c r="B39" t="s">
        <v>207</v>
      </c>
      <c r="C39" s="3">
        <f>'RR År1'!C39</f>
        <v>0</v>
      </c>
      <c r="D39" s="3">
        <f>'Res Bud År2'!P49</f>
        <v>0</v>
      </c>
      <c r="E39" s="3"/>
      <c r="F39" s="318">
        <f t="shared" si="0"/>
        <v>0</v>
      </c>
      <c r="G39" s="153"/>
    </row>
    <row r="40" spans="1:10" x14ac:dyDescent="0.3">
      <c r="A40" s="342"/>
      <c r="B40" t="s">
        <v>11</v>
      </c>
      <c r="C40" s="3">
        <f>'RR År1'!C40</f>
        <v>0</v>
      </c>
      <c r="D40" s="3">
        <f>'Res Bud År2'!P50</f>
        <v>0</v>
      </c>
      <c r="E40" s="3"/>
      <c r="F40" s="318">
        <f t="shared" si="0"/>
        <v>0</v>
      </c>
      <c r="G40" s="153"/>
    </row>
    <row r="41" spans="1:10" x14ac:dyDescent="0.3">
      <c r="A41" s="342"/>
      <c r="B41" t="s">
        <v>12</v>
      </c>
      <c r="C41" s="3">
        <f>'RR År1'!C41</f>
        <v>0</v>
      </c>
      <c r="D41" s="3">
        <f>'Res Bud År2'!P51</f>
        <v>0</v>
      </c>
      <c r="E41" s="3"/>
      <c r="F41" s="318">
        <f t="shared" si="0"/>
        <v>0</v>
      </c>
      <c r="G41" s="153"/>
    </row>
    <row r="42" spans="1:10" x14ac:dyDescent="0.3">
      <c r="A42" s="342"/>
      <c r="B42" t="s">
        <v>13</v>
      </c>
      <c r="C42" s="3">
        <f>'RR År1'!C42</f>
        <v>0</v>
      </c>
      <c r="D42" s="3">
        <f>'Res Bud År2'!P52</f>
        <v>0</v>
      </c>
      <c r="E42" s="3"/>
      <c r="F42" s="318">
        <f t="shared" si="0"/>
        <v>0</v>
      </c>
      <c r="G42" s="153"/>
    </row>
    <row r="43" spans="1:10" x14ac:dyDescent="0.3">
      <c r="A43" s="342"/>
      <c r="B43" t="s">
        <v>14</v>
      </c>
      <c r="C43" s="3">
        <f>'RR År1'!C43</f>
        <v>0</v>
      </c>
      <c r="D43" s="3">
        <f>'Res Bud År2'!P53</f>
        <v>0</v>
      </c>
      <c r="E43" s="3"/>
      <c r="F43" s="318">
        <f t="shared" si="0"/>
        <v>0</v>
      </c>
      <c r="G43" s="153"/>
    </row>
    <row r="44" spans="1:10" x14ac:dyDescent="0.3">
      <c r="A44" s="342"/>
      <c r="B44" t="s">
        <v>15</v>
      </c>
      <c r="C44" s="3">
        <f>'RR År1'!C44</f>
        <v>0</v>
      </c>
      <c r="D44" s="3">
        <f>'Res Bud År2'!P54</f>
        <v>0</v>
      </c>
      <c r="E44" s="3"/>
      <c r="F44" s="318">
        <f t="shared" si="0"/>
        <v>0</v>
      </c>
      <c r="G44" s="153"/>
    </row>
    <row r="45" spans="1:10" s="2" customFormat="1" x14ac:dyDescent="0.3">
      <c r="B45" s="52" t="s">
        <v>29</v>
      </c>
      <c r="C45" s="53">
        <f>'RR År1'!C45</f>
        <v>0</v>
      </c>
      <c r="D45" s="53">
        <f>'Res Bud År2'!P55</f>
        <v>0</v>
      </c>
      <c r="F45" s="318">
        <f t="shared" si="0"/>
        <v>0</v>
      </c>
      <c r="G45" s="319"/>
      <c r="H45"/>
      <c r="I45"/>
      <c r="J45"/>
    </row>
    <row r="46" spans="1:10" x14ac:dyDescent="0.3">
      <c r="A46" s="3"/>
      <c r="B46" s="3"/>
      <c r="E46" s="3"/>
      <c r="F46" s="320"/>
      <c r="G46" s="153"/>
    </row>
    <row r="47" spans="1:10" x14ac:dyDescent="0.3">
      <c r="A47" s="3"/>
      <c r="B47" s="2" t="s">
        <v>54</v>
      </c>
      <c r="E47" s="3"/>
      <c r="F47" s="320"/>
      <c r="G47" s="153"/>
    </row>
    <row r="48" spans="1:10" x14ac:dyDescent="0.3">
      <c r="A48" s="361"/>
      <c r="B48" t="s">
        <v>208</v>
      </c>
      <c r="C48" s="3">
        <f>'RR År1'!C48</f>
        <v>0</v>
      </c>
      <c r="D48" s="3">
        <f>'Res Bud År2'!P58+'Res Bud År2'!P59</f>
        <v>0</v>
      </c>
      <c r="E48" s="3"/>
      <c r="F48" s="318">
        <f t="shared" ref="F48:F60" si="1">IFERROR(D48/($D$13-$D$12),0)</f>
        <v>0</v>
      </c>
      <c r="G48" s="153"/>
    </row>
    <row r="49" spans="1:10" ht="12.5" hidden="1" customHeight="1" outlineLevel="1" x14ac:dyDescent="0.3">
      <c r="A49" s="361"/>
      <c r="B49" t="s">
        <v>264</v>
      </c>
      <c r="C49" s="3">
        <f>'RR År1'!C49</f>
        <v>0</v>
      </c>
      <c r="D49" s="3">
        <f>'Res Bud År2'!P60</f>
        <v>0</v>
      </c>
      <c r="E49" s="3"/>
      <c r="F49" s="318">
        <f t="shared" si="1"/>
        <v>0</v>
      </c>
      <c r="G49" s="153"/>
    </row>
    <row r="50" spans="1:10" collapsed="1" x14ac:dyDescent="0.3">
      <c r="A50" s="361"/>
      <c r="B50" t="s">
        <v>48</v>
      </c>
      <c r="C50" s="3">
        <f>'RR År1'!C50</f>
        <v>0</v>
      </c>
      <c r="D50" s="3">
        <f>'Res Bud År2'!P61</f>
        <v>0</v>
      </c>
      <c r="E50" s="3"/>
      <c r="F50" s="318">
        <f t="shared" si="1"/>
        <v>0</v>
      </c>
      <c r="G50" s="153"/>
    </row>
    <row r="51" spans="1:10" x14ac:dyDescent="0.3">
      <c r="A51" s="361"/>
      <c r="B51" t="s">
        <v>19</v>
      </c>
      <c r="C51" s="3">
        <f>'RR År1'!C51</f>
        <v>0</v>
      </c>
      <c r="D51" s="3">
        <f>'Res Bud År2'!P62</f>
        <v>0</v>
      </c>
      <c r="E51" s="3"/>
      <c r="F51" s="318">
        <f t="shared" si="1"/>
        <v>0</v>
      </c>
      <c r="G51" s="153"/>
    </row>
    <row r="52" spans="1:10" x14ac:dyDescent="0.3">
      <c r="A52" s="361"/>
      <c r="B52" t="s">
        <v>58</v>
      </c>
      <c r="C52" s="3">
        <f>'RR År1'!C52</f>
        <v>0</v>
      </c>
      <c r="D52" s="3">
        <f>'Res Bud År2'!P63</f>
        <v>0</v>
      </c>
      <c r="E52" s="3"/>
      <c r="F52" s="318">
        <f t="shared" si="1"/>
        <v>0</v>
      </c>
      <c r="G52" s="153"/>
    </row>
    <row r="53" spans="1:10" x14ac:dyDescent="0.3">
      <c r="A53" s="361"/>
      <c r="B53" t="s">
        <v>16</v>
      </c>
      <c r="C53" s="3">
        <f>'RR År1'!C53</f>
        <v>0</v>
      </c>
      <c r="D53" s="3">
        <f>'Res Bud År2'!P64</f>
        <v>0</v>
      </c>
      <c r="E53" s="3"/>
      <c r="F53" s="318">
        <f t="shared" si="1"/>
        <v>0</v>
      </c>
      <c r="G53" s="153"/>
    </row>
    <row r="54" spans="1:10" x14ac:dyDescent="0.3">
      <c r="A54" s="361"/>
      <c r="B54" t="s">
        <v>45</v>
      </c>
      <c r="C54" s="3">
        <f>'RR År1'!C54</f>
        <v>0</v>
      </c>
      <c r="D54" s="3">
        <f>'Res Bud År2'!P65</f>
        <v>0</v>
      </c>
      <c r="E54" s="3"/>
      <c r="F54" s="318">
        <f t="shared" si="1"/>
        <v>0</v>
      </c>
      <c r="G54" s="153"/>
    </row>
    <row r="55" spans="1:10" x14ac:dyDescent="0.3">
      <c r="A55" s="361"/>
      <c r="B55" t="s">
        <v>17</v>
      </c>
      <c r="C55" s="3">
        <f>'RR År1'!C55</f>
        <v>0</v>
      </c>
      <c r="D55" s="3">
        <f>'Res Bud År2'!P66</f>
        <v>0</v>
      </c>
      <c r="E55" s="3"/>
      <c r="F55" s="318">
        <f t="shared" si="1"/>
        <v>0</v>
      </c>
      <c r="G55" s="153"/>
    </row>
    <row r="56" spans="1:10" x14ac:dyDescent="0.3">
      <c r="A56" s="361"/>
      <c r="B56" t="s">
        <v>18</v>
      </c>
      <c r="C56" s="3">
        <f>'RR År1'!C56</f>
        <v>0</v>
      </c>
      <c r="D56" s="3">
        <f>'Res Bud År2'!P67</f>
        <v>0</v>
      </c>
      <c r="E56" s="3"/>
      <c r="F56" s="318">
        <f t="shared" si="1"/>
        <v>0</v>
      </c>
      <c r="G56" s="153"/>
    </row>
    <row r="57" spans="1:10" s="4" customFormat="1" x14ac:dyDescent="0.3">
      <c r="A57" s="361"/>
      <c r="B57" t="s">
        <v>20</v>
      </c>
      <c r="C57" s="3">
        <f>'RR År1'!C57</f>
        <v>0</v>
      </c>
      <c r="D57" s="3">
        <f>'Res Bud År2'!P68</f>
        <v>0</v>
      </c>
      <c r="E57" s="36"/>
      <c r="F57" s="318">
        <f t="shared" si="1"/>
        <v>0</v>
      </c>
      <c r="G57" s="321"/>
      <c r="H57"/>
      <c r="I57"/>
      <c r="J57"/>
    </row>
    <row r="58" spans="1:10" s="2" customFormat="1" x14ac:dyDescent="0.3">
      <c r="B58" s="52" t="s">
        <v>28</v>
      </c>
      <c r="C58" s="53">
        <f>'RR År1'!C58</f>
        <v>0</v>
      </c>
      <c r="D58" s="53">
        <f>'Res Bud År2'!P69</f>
        <v>0</v>
      </c>
      <c r="F58" s="318">
        <f t="shared" si="1"/>
        <v>0</v>
      </c>
      <c r="G58" s="319"/>
      <c r="H58"/>
      <c r="I58"/>
      <c r="J58"/>
    </row>
    <row r="59" spans="1:10" ht="12.5" x14ac:dyDescent="0.25">
      <c r="B59" s="3"/>
      <c r="E59" s="3"/>
      <c r="F59" s="322"/>
      <c r="G59" s="153"/>
    </row>
    <row r="60" spans="1:10" s="2" customFormat="1" x14ac:dyDescent="0.3">
      <c r="B60" s="52" t="s">
        <v>356</v>
      </c>
      <c r="C60" s="53">
        <f>'RR År1'!C60</f>
        <v>0</v>
      </c>
      <c r="D60" s="53">
        <f>D58+D45</f>
        <v>0</v>
      </c>
      <c r="F60" s="318">
        <f t="shared" si="1"/>
        <v>0</v>
      </c>
      <c r="G60" s="317"/>
      <c r="H60"/>
      <c r="I60"/>
      <c r="J60"/>
    </row>
    <row r="61" spans="1:10" ht="12.5" x14ac:dyDescent="0.25">
      <c r="B61" s="3"/>
      <c r="E61" s="3"/>
      <c r="F61" s="315" t="s">
        <v>380</v>
      </c>
      <c r="G61" s="151"/>
    </row>
    <row r="62" spans="1:10" s="2" customFormat="1" x14ac:dyDescent="0.3">
      <c r="B62" s="52" t="s">
        <v>227</v>
      </c>
      <c r="C62" s="53">
        <f>'RR År1'!C62</f>
        <v>0</v>
      </c>
      <c r="D62" s="53">
        <f>'Res Bud År2'!P71</f>
        <v>0</v>
      </c>
      <c r="F62" s="316">
        <f>IFERROR(D62/$D$13,0)</f>
        <v>0</v>
      </c>
      <c r="G62" s="317"/>
      <c r="H62"/>
      <c r="I62"/>
      <c r="J62"/>
    </row>
    <row r="63" spans="1:10" s="2" customFormat="1" x14ac:dyDescent="0.3">
      <c r="C63" s="39"/>
      <c r="D63" s="39"/>
      <c r="F63" s="68"/>
      <c r="H63"/>
      <c r="I63"/>
      <c r="J63"/>
    </row>
    <row r="64" spans="1:10" s="2" customFormat="1" hidden="1" x14ac:dyDescent="0.3">
      <c r="A64" s="39"/>
      <c r="B64" s="2" t="s">
        <v>30</v>
      </c>
      <c r="C64" s="83" t="s">
        <v>228</v>
      </c>
      <c r="D64" s="3"/>
      <c r="E64" s="39"/>
      <c r="F64" s="84" t="s">
        <v>228</v>
      </c>
      <c r="H64"/>
      <c r="I64"/>
      <c r="J64"/>
    </row>
    <row r="65" spans="1:10" ht="12.5" x14ac:dyDescent="0.25">
      <c r="A65" s="343"/>
      <c r="B65" t="s">
        <v>185</v>
      </c>
      <c r="C65" s="3">
        <f>'RR År1'!C65</f>
        <v>0</v>
      </c>
      <c r="D65" s="3">
        <f>'Res Bud År2'!P74</f>
        <v>0</v>
      </c>
      <c r="E65" s="3"/>
      <c r="F65" s="315" t="s">
        <v>381</v>
      </c>
      <c r="G65" s="151"/>
    </row>
    <row r="66" spans="1:10" s="2" customFormat="1" x14ac:dyDescent="0.3">
      <c r="B66" s="52" t="s">
        <v>309</v>
      </c>
      <c r="C66" s="53">
        <f>'RR År1'!C66</f>
        <v>0</v>
      </c>
      <c r="D66" s="53">
        <f>'Res Bud År2'!P75</f>
        <v>0</v>
      </c>
      <c r="F66" s="316">
        <f>IFERROR(D66/$D$13,0)</f>
        <v>0</v>
      </c>
      <c r="G66" s="317"/>
      <c r="H66"/>
      <c r="I66"/>
      <c r="J66"/>
    </row>
    <row r="67" spans="1:10" s="2" customFormat="1" x14ac:dyDescent="0.3">
      <c r="C67" s="39"/>
      <c r="D67" s="39"/>
      <c r="F67" s="68"/>
      <c r="H67"/>
      <c r="I67"/>
      <c r="J67"/>
    </row>
    <row r="68" spans="1:10" ht="12.5" x14ac:dyDescent="0.25">
      <c r="A68" s="344"/>
      <c r="B68" t="s">
        <v>21</v>
      </c>
      <c r="C68" s="3">
        <f>'RR År1'!C68</f>
        <v>0</v>
      </c>
      <c r="D68" s="3">
        <f>'Res Bud År2'!P78</f>
        <v>0</v>
      </c>
      <c r="E68" s="3"/>
      <c r="F68" s="315" t="s">
        <v>382</v>
      </c>
      <c r="G68" s="151"/>
    </row>
    <row r="69" spans="1:10" s="2" customFormat="1" x14ac:dyDescent="0.3">
      <c r="B69" s="52" t="s">
        <v>310</v>
      </c>
      <c r="C69" s="53">
        <f>'RR År1'!C69</f>
        <v>0</v>
      </c>
      <c r="D69" s="53">
        <f>'Res Bud År2'!P80</f>
        <v>0</v>
      </c>
      <c r="F69" s="316">
        <f>IFERROR(D69/$D$13,0)</f>
        <v>0</v>
      </c>
      <c r="G69" s="317"/>
      <c r="H69"/>
      <c r="I69"/>
      <c r="J69"/>
    </row>
    <row r="70" spans="1:10" x14ac:dyDescent="0.3">
      <c r="A70" s="3"/>
      <c r="B70" s="3"/>
      <c r="E70" s="3"/>
      <c r="F70" s="3"/>
    </row>
    <row r="71" spans="1:10" x14ac:dyDescent="0.3">
      <c r="A71" s="3"/>
      <c r="B71" s="2" t="s">
        <v>422</v>
      </c>
      <c r="D71"/>
      <c r="E71" s="72"/>
      <c r="G71"/>
    </row>
    <row r="72" spans="1:10" x14ac:dyDescent="0.3">
      <c r="B72" t="s">
        <v>420</v>
      </c>
      <c r="C72" s="3">
        <f>'RR År1'!C72</f>
        <v>0</v>
      </c>
      <c r="D72" s="3">
        <f>ROUNDUP('Res Bud År2'!$P$80*'Likvid Bud År2'!$E$128,-1)</f>
        <v>0</v>
      </c>
      <c r="E72" s="72"/>
      <c r="G72"/>
    </row>
    <row r="73" spans="1:10" x14ac:dyDescent="0.3">
      <c r="B73" s="52" t="s">
        <v>441</v>
      </c>
      <c r="C73" s="53">
        <f>'RR År1'!C73</f>
        <v>0</v>
      </c>
      <c r="D73" s="53">
        <f>ROUNDDOWN('Res Bud År2'!$P$80*(1-'Likvid Bud År2'!$E$128),-1)</f>
        <v>0</v>
      </c>
      <c r="E73" s="72"/>
      <c r="G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honeticPr fontId="45" type="noConversion"/>
  <pageMargins left="0.23622047244094491" right="0.23622047244094491" top="0.74803149606299213" bottom="0.74803149606299213"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B04FE-5BC0-4CB2-B959-F5D8D74C8162}">
  <sheetPr>
    <tabColor theme="4"/>
  </sheetPr>
  <dimension ref="A1:R90"/>
  <sheetViews>
    <sheetView showZeros="0" workbookViewId="0">
      <selection activeCell="D5" sqref="D5"/>
    </sheetView>
  </sheetViews>
  <sheetFormatPr defaultColWidth="9.1796875" defaultRowHeight="12.5" outlineLevelRow="1" x14ac:dyDescent="0.25"/>
  <cols>
    <col min="1" max="1" width="23" style="4" customWidth="1"/>
    <col min="2" max="2" width="9" style="4" customWidth="1"/>
    <col min="3" max="3" width="9" customWidth="1"/>
    <col min="4" max="15" width="9.36328125" customWidth="1"/>
    <col min="16" max="16" width="9.6328125" customWidth="1"/>
    <col min="17" max="17" width="1.81640625" customWidth="1"/>
  </cols>
  <sheetData>
    <row r="1" spans="1:17" ht="18" x14ac:dyDescent="0.4">
      <c r="A1" s="85" t="str">
        <f>"Resultatbudget enskild firma/HB "&amp;'Res Bud År3'!D4&amp;" till "&amp;'Res Bud År3'!O4</f>
        <v>Resultatbudget enskild firma/HB jan-27 till dec-27</v>
      </c>
      <c r="B1" s="85"/>
      <c r="C1" s="86"/>
      <c r="D1" s="86"/>
      <c r="E1" s="86"/>
      <c r="F1" s="86"/>
      <c r="G1" s="86"/>
      <c r="H1" s="86"/>
      <c r="I1" s="86"/>
      <c r="J1" s="86"/>
      <c r="K1" s="86"/>
      <c r="L1" s="86"/>
      <c r="M1" s="86"/>
      <c r="N1" s="86"/>
      <c r="O1" s="86"/>
      <c r="P1" s="86"/>
      <c r="Q1" s="86"/>
    </row>
    <row r="2" spans="1:17" ht="18" x14ac:dyDescent="0.4">
      <c r="A2" s="127">
        <f>FtgNamn</f>
        <v>0</v>
      </c>
      <c r="B2" s="85"/>
      <c r="C2" s="86"/>
      <c r="D2" s="86"/>
      <c r="E2" s="398">
        <f>Kapitalbehov!D2</f>
        <v>0</v>
      </c>
      <c r="F2" s="398"/>
      <c r="G2" s="86"/>
      <c r="H2" s="86"/>
      <c r="I2" s="86"/>
      <c r="J2" s="86"/>
      <c r="K2" s="86"/>
      <c r="L2" s="86"/>
      <c r="M2" s="86"/>
      <c r="N2" s="86"/>
      <c r="O2" s="86"/>
      <c r="P2" s="86"/>
      <c r="Q2" s="86"/>
    </row>
    <row r="3" spans="1:17" ht="13" x14ac:dyDescent="0.3">
      <c r="A3" s="87" t="str">
        <f>"Alla belopp "&amp;Kapitalbehov!$F$5</f>
        <v>Alla belopp kronor (kr)</v>
      </c>
      <c r="B3" s="88"/>
      <c r="C3" s="86"/>
      <c r="D3" s="86"/>
      <c r="E3" s="86"/>
      <c r="F3" s="86"/>
      <c r="G3" s="86"/>
      <c r="H3" s="86"/>
      <c r="I3" s="86"/>
      <c r="J3" s="86"/>
      <c r="K3" s="86"/>
      <c r="L3" s="86"/>
      <c r="M3" s="86"/>
      <c r="N3" s="86"/>
      <c r="O3" s="86"/>
      <c r="P3" s="86"/>
      <c r="Q3" s="86"/>
    </row>
    <row r="4" spans="1:17" s="2" customFormat="1" ht="26" x14ac:dyDescent="0.3">
      <c r="A4" s="89" t="s">
        <v>52</v>
      </c>
      <c r="B4" s="89" t="s">
        <v>50</v>
      </c>
      <c r="C4" s="89" t="s">
        <v>22</v>
      </c>
      <c r="D4" s="99" t="str" cm="1">
        <f t="array" ref="D4:O4">TRANSPOSE(Admin!K29:K40)</f>
        <v>jan-27</v>
      </c>
      <c r="E4" s="99" t="str">
        <v>feb-27</v>
      </c>
      <c r="F4" s="99" t="str">
        <v>mar-27</v>
      </c>
      <c r="G4" s="99" t="str">
        <v>apr-27</v>
      </c>
      <c r="H4" s="99" t="str">
        <v>maj-27</v>
      </c>
      <c r="I4" s="99" t="str">
        <v>jun-27</v>
      </c>
      <c r="J4" s="99" t="str">
        <v>jul-27</v>
      </c>
      <c r="K4" s="99" t="str">
        <v>aug-27</v>
      </c>
      <c r="L4" s="99" t="str">
        <v>sep-27</v>
      </c>
      <c r="M4" s="99" t="str">
        <v>okt-27</v>
      </c>
      <c r="N4" s="99" t="str">
        <v>nov-27</v>
      </c>
      <c r="O4" s="99" t="str">
        <v>dec-27</v>
      </c>
      <c r="P4" s="99" t="s">
        <v>46</v>
      </c>
      <c r="Q4" s="91"/>
    </row>
    <row r="5" spans="1:17" x14ac:dyDescent="0.25">
      <c r="A5" s="63" t="s">
        <v>0</v>
      </c>
      <c r="B5" s="44">
        <v>0.25</v>
      </c>
      <c r="C5" s="47">
        <v>30</v>
      </c>
      <c r="D5" s="45"/>
      <c r="E5" s="45"/>
      <c r="F5" s="45"/>
      <c r="G5" s="45"/>
      <c r="H5" s="45"/>
      <c r="I5" s="45"/>
      <c r="J5" s="45"/>
      <c r="K5" s="45"/>
      <c r="L5" s="45"/>
      <c r="M5" s="45"/>
      <c r="N5" s="45"/>
      <c r="O5" s="45"/>
      <c r="P5" s="107">
        <f t="shared" ref="P5:P13" si="0">SUM(D5:O5)</f>
        <v>0</v>
      </c>
      <c r="Q5" s="100"/>
    </row>
    <row r="6" spans="1:17" x14ac:dyDescent="0.25">
      <c r="A6" s="63" t="s">
        <v>0</v>
      </c>
      <c r="B6" s="44">
        <v>0.25</v>
      </c>
      <c r="C6" s="47">
        <v>30</v>
      </c>
      <c r="D6" s="45"/>
      <c r="E6" s="45"/>
      <c r="F6" s="45"/>
      <c r="G6" s="45"/>
      <c r="H6" s="45"/>
      <c r="I6" s="45"/>
      <c r="J6" s="45"/>
      <c r="K6" s="45"/>
      <c r="L6" s="45"/>
      <c r="M6" s="45"/>
      <c r="N6" s="45"/>
      <c r="O6" s="45"/>
      <c r="P6" s="107">
        <f t="shared" si="0"/>
        <v>0</v>
      </c>
      <c r="Q6" s="100"/>
    </row>
    <row r="7" spans="1:17" x14ac:dyDescent="0.25">
      <c r="A7" s="63" t="s">
        <v>0</v>
      </c>
      <c r="B7" s="44">
        <v>0.25</v>
      </c>
      <c r="C7" s="47">
        <v>30</v>
      </c>
      <c r="D7" s="45"/>
      <c r="E7" s="45"/>
      <c r="F7" s="45"/>
      <c r="G7" s="45"/>
      <c r="H7" s="45"/>
      <c r="I7" s="45"/>
      <c r="J7" s="45"/>
      <c r="K7" s="45"/>
      <c r="L7" s="45"/>
      <c r="M7" s="45"/>
      <c r="N7" s="45"/>
      <c r="O7" s="45"/>
      <c r="P7" s="107">
        <f t="shared" si="0"/>
        <v>0</v>
      </c>
      <c r="Q7" s="100"/>
    </row>
    <row r="8" spans="1:17" x14ac:dyDescent="0.25">
      <c r="A8" s="63" t="s">
        <v>0</v>
      </c>
      <c r="B8" s="44">
        <v>0.25</v>
      </c>
      <c r="C8" s="47">
        <v>30</v>
      </c>
      <c r="D8" s="45"/>
      <c r="E8" s="45"/>
      <c r="F8" s="45"/>
      <c r="G8" s="45"/>
      <c r="H8" s="45"/>
      <c r="I8" s="45"/>
      <c r="J8" s="45"/>
      <c r="K8" s="45"/>
      <c r="L8" s="45"/>
      <c r="M8" s="45"/>
      <c r="N8" s="45"/>
      <c r="O8" s="45"/>
      <c r="P8" s="107">
        <f t="shared" si="0"/>
        <v>0</v>
      </c>
      <c r="Q8" s="100"/>
    </row>
    <row r="9" spans="1:17" x14ac:dyDescent="0.25">
      <c r="A9" s="63" t="s">
        <v>0</v>
      </c>
      <c r="B9" s="44">
        <v>0.25</v>
      </c>
      <c r="C9" s="47">
        <v>30</v>
      </c>
      <c r="D9" s="45"/>
      <c r="E9" s="45"/>
      <c r="F9" s="45"/>
      <c r="G9" s="45"/>
      <c r="H9" s="45"/>
      <c r="I9" s="45"/>
      <c r="J9" s="45"/>
      <c r="K9" s="45"/>
      <c r="L9" s="45"/>
      <c r="M9" s="45"/>
      <c r="N9" s="45"/>
      <c r="O9" s="45"/>
      <c r="P9" s="107">
        <f t="shared" si="0"/>
        <v>0</v>
      </c>
      <c r="Q9" s="100"/>
    </row>
    <row r="10" spans="1:17" x14ac:dyDescent="0.25">
      <c r="A10" s="63" t="s">
        <v>0</v>
      </c>
      <c r="B10" s="44">
        <v>0.25</v>
      </c>
      <c r="C10" s="47">
        <v>30</v>
      </c>
      <c r="D10" s="45"/>
      <c r="E10" s="45"/>
      <c r="F10" s="45"/>
      <c r="G10" s="45"/>
      <c r="H10" s="45"/>
      <c r="I10" s="45"/>
      <c r="J10" s="45"/>
      <c r="K10" s="45"/>
      <c r="L10" s="45"/>
      <c r="M10" s="45"/>
      <c r="N10" s="45"/>
      <c r="O10" s="45"/>
      <c r="P10" s="107">
        <f t="shared" si="0"/>
        <v>0</v>
      </c>
      <c r="Q10" s="100"/>
    </row>
    <row r="11" spans="1:17" s="2" customFormat="1" ht="13" x14ac:dyDescent="0.3">
      <c r="A11" s="92" t="s">
        <v>67</v>
      </c>
      <c r="B11" s="92"/>
      <c r="C11" s="93"/>
      <c r="D11" s="102">
        <f>SUM(D5:D10)</f>
        <v>0</v>
      </c>
      <c r="E11" s="102">
        <f t="shared" ref="E11:O11" si="1">SUM(E5:E10)</f>
        <v>0</v>
      </c>
      <c r="F11" s="102">
        <f t="shared" si="1"/>
        <v>0</v>
      </c>
      <c r="G11" s="102">
        <f t="shared" si="1"/>
        <v>0</v>
      </c>
      <c r="H11" s="102">
        <f t="shared" si="1"/>
        <v>0</v>
      </c>
      <c r="I11" s="102">
        <f t="shared" si="1"/>
        <v>0</v>
      </c>
      <c r="J11" s="102">
        <f t="shared" si="1"/>
        <v>0</v>
      </c>
      <c r="K11" s="102">
        <f t="shared" si="1"/>
        <v>0</v>
      </c>
      <c r="L11" s="102">
        <f t="shared" si="1"/>
        <v>0</v>
      </c>
      <c r="M11" s="102">
        <f t="shared" si="1"/>
        <v>0</v>
      </c>
      <c r="N11" s="102">
        <f t="shared" si="1"/>
        <v>0</v>
      </c>
      <c r="O11" s="102">
        <f t="shared" si="1"/>
        <v>0</v>
      </c>
      <c r="P11" s="102">
        <f>SUM(D11:O11)</f>
        <v>0</v>
      </c>
      <c r="Q11" s="103"/>
    </row>
    <row r="12" spans="1:17" x14ac:dyDescent="0.25">
      <c r="A12" s="63" t="s">
        <v>186</v>
      </c>
      <c r="B12" s="44"/>
      <c r="C12" s="47"/>
      <c r="D12" s="45"/>
      <c r="E12" s="45"/>
      <c r="F12" s="45"/>
      <c r="G12" s="45"/>
      <c r="H12" s="45"/>
      <c r="I12" s="45"/>
      <c r="J12" s="45"/>
      <c r="K12" s="45"/>
      <c r="L12" s="45"/>
      <c r="M12" s="45"/>
      <c r="N12" s="45"/>
      <c r="O12" s="45"/>
      <c r="P12" s="107">
        <f t="shared" si="0"/>
        <v>0</v>
      </c>
      <c r="Q12" s="100"/>
    </row>
    <row r="13" spans="1:17" s="2" customFormat="1" ht="13" x14ac:dyDescent="0.3">
      <c r="A13" s="92" t="s">
        <v>23</v>
      </c>
      <c r="B13" s="92"/>
      <c r="C13" s="93"/>
      <c r="D13" s="102">
        <f>SUM(D11:D12)</f>
        <v>0</v>
      </c>
      <c r="E13" s="102">
        <f t="shared" ref="E13:O13" si="2">SUM(E11:E12)</f>
        <v>0</v>
      </c>
      <c r="F13" s="102">
        <f t="shared" si="2"/>
        <v>0</v>
      </c>
      <c r="G13" s="102">
        <f t="shared" si="2"/>
        <v>0</v>
      </c>
      <c r="H13" s="102">
        <f t="shared" si="2"/>
        <v>0</v>
      </c>
      <c r="I13" s="102">
        <f t="shared" si="2"/>
        <v>0</v>
      </c>
      <c r="J13" s="102">
        <f t="shared" si="2"/>
        <v>0</v>
      </c>
      <c r="K13" s="102">
        <f t="shared" si="2"/>
        <v>0</v>
      </c>
      <c r="L13" s="102">
        <f t="shared" si="2"/>
        <v>0</v>
      </c>
      <c r="M13" s="102">
        <f t="shared" si="2"/>
        <v>0</v>
      </c>
      <c r="N13" s="102">
        <f t="shared" si="2"/>
        <v>0</v>
      </c>
      <c r="O13" s="102">
        <f t="shared" si="2"/>
        <v>0</v>
      </c>
      <c r="P13" s="102">
        <f t="shared" si="0"/>
        <v>0</v>
      </c>
      <c r="Q13" s="103"/>
    </row>
    <row r="14" spans="1:17" x14ac:dyDescent="0.25">
      <c r="A14" s="100"/>
      <c r="B14" s="100"/>
      <c r="C14" s="100"/>
      <c r="D14" s="100"/>
      <c r="E14" s="100"/>
      <c r="F14" s="100"/>
      <c r="G14" s="100"/>
      <c r="H14" s="100"/>
      <c r="I14" s="100"/>
      <c r="J14" s="100"/>
      <c r="K14" s="100"/>
      <c r="L14" s="100"/>
      <c r="M14" s="100"/>
      <c r="N14" s="100"/>
      <c r="O14" s="100"/>
      <c r="P14" s="100"/>
      <c r="Q14" s="100"/>
    </row>
    <row r="15" spans="1:17" ht="26" x14ac:dyDescent="0.3">
      <c r="A15" s="89" t="s">
        <v>355</v>
      </c>
      <c r="B15" s="89" t="s">
        <v>50</v>
      </c>
      <c r="C15" s="89" t="s">
        <v>22</v>
      </c>
      <c r="D15" s="99" t="str">
        <f>'Res Bud År3'!D$4</f>
        <v>jan-27</v>
      </c>
      <c r="E15" s="99" t="str">
        <f>'Res Bud År3'!E$4</f>
        <v>feb-27</v>
      </c>
      <c r="F15" s="99" t="str">
        <f>'Res Bud År3'!F$4</f>
        <v>mar-27</v>
      </c>
      <c r="G15" s="99" t="str">
        <f>'Res Bud År3'!G$4</f>
        <v>apr-27</v>
      </c>
      <c r="H15" s="99" t="str">
        <f>'Res Bud År3'!H$4</f>
        <v>maj-27</v>
      </c>
      <c r="I15" s="99" t="str">
        <f>'Res Bud År3'!I$4</f>
        <v>jun-27</v>
      </c>
      <c r="J15" s="99" t="str">
        <f>'Res Bud År3'!J$4</f>
        <v>jul-27</v>
      </c>
      <c r="K15" s="99" t="str">
        <f>'Res Bud År3'!K$4</f>
        <v>aug-27</v>
      </c>
      <c r="L15" s="99" t="str">
        <f>'Res Bud År3'!L$4</f>
        <v>sep-27</v>
      </c>
      <c r="M15" s="99" t="str">
        <f>'Res Bud År3'!M$4</f>
        <v>okt-27</v>
      </c>
      <c r="N15" s="99" t="str">
        <f>'Res Bud År3'!N$4</f>
        <v>nov-27</v>
      </c>
      <c r="O15" s="99" t="str">
        <f>'Res Bud År3'!O$4</f>
        <v>dec-27</v>
      </c>
      <c r="P15" s="99" t="s">
        <v>46</v>
      </c>
      <c r="Q15" s="100"/>
    </row>
    <row r="16" spans="1:17" ht="30" customHeight="1" x14ac:dyDescent="0.25">
      <c r="A16" s="212" t="s">
        <v>1</v>
      </c>
      <c r="B16" s="44">
        <v>0.25</v>
      </c>
      <c r="C16" s="47">
        <v>30</v>
      </c>
      <c r="D16" s="45"/>
      <c r="E16" s="45"/>
      <c r="F16" s="45"/>
      <c r="G16" s="45"/>
      <c r="H16" s="45"/>
      <c r="I16" s="45"/>
      <c r="J16" s="45"/>
      <c r="K16" s="45"/>
      <c r="L16" s="45"/>
      <c r="M16" s="45"/>
      <c r="N16" s="45"/>
      <c r="O16" s="45"/>
      <c r="P16" s="107">
        <f>SUM(D16:O16)</f>
        <v>0</v>
      </c>
      <c r="Q16" s="100"/>
    </row>
    <row r="17" spans="1:18" ht="30" customHeight="1" x14ac:dyDescent="0.25">
      <c r="A17" s="212" t="s">
        <v>1</v>
      </c>
      <c r="B17" s="44">
        <v>0.25</v>
      </c>
      <c r="C17" s="47">
        <v>30</v>
      </c>
      <c r="D17" s="45"/>
      <c r="E17" s="45"/>
      <c r="F17" s="45"/>
      <c r="G17" s="45"/>
      <c r="H17" s="45"/>
      <c r="I17" s="45"/>
      <c r="J17" s="45"/>
      <c r="K17" s="45"/>
      <c r="L17" s="45"/>
      <c r="M17" s="45"/>
      <c r="N17" s="45"/>
      <c r="O17" s="45"/>
      <c r="P17" s="107">
        <f t="shared" ref="P17:P18" si="3">SUM(D17:O17)</f>
        <v>0</v>
      </c>
      <c r="Q17" s="100"/>
    </row>
    <row r="18" spans="1:18" ht="30" customHeight="1" x14ac:dyDescent="0.25">
      <c r="A18" s="212" t="s">
        <v>1</v>
      </c>
      <c r="B18" s="44">
        <v>0.25</v>
      </c>
      <c r="C18" s="47">
        <v>30</v>
      </c>
      <c r="D18" s="45"/>
      <c r="E18" s="45"/>
      <c r="F18" s="45"/>
      <c r="G18" s="45"/>
      <c r="H18" s="45"/>
      <c r="I18" s="45"/>
      <c r="J18" s="45"/>
      <c r="K18" s="45"/>
      <c r="L18" s="45"/>
      <c r="M18" s="45"/>
      <c r="N18" s="45"/>
      <c r="O18" s="45"/>
      <c r="P18" s="107">
        <f t="shared" si="3"/>
        <v>0</v>
      </c>
      <c r="Q18" s="100"/>
    </row>
    <row r="19" spans="1:18" ht="30" customHeight="1" x14ac:dyDescent="0.25">
      <c r="A19" s="212" t="s">
        <v>1</v>
      </c>
      <c r="B19" s="44">
        <v>0.25</v>
      </c>
      <c r="C19" s="47">
        <v>30</v>
      </c>
      <c r="D19" s="45"/>
      <c r="E19" s="45"/>
      <c r="F19" s="45"/>
      <c r="G19" s="45"/>
      <c r="H19" s="45"/>
      <c r="I19" s="45"/>
      <c r="J19" s="45"/>
      <c r="K19" s="45"/>
      <c r="L19" s="45"/>
      <c r="M19" s="45"/>
      <c r="N19" s="45"/>
      <c r="O19" s="45"/>
      <c r="P19" s="107">
        <f>SUM(D19:O19)</f>
        <v>0</v>
      </c>
      <c r="Q19" s="100"/>
    </row>
    <row r="20" spans="1:18" ht="30" customHeight="1" x14ac:dyDescent="0.25">
      <c r="A20" s="212" t="s">
        <v>1</v>
      </c>
      <c r="B20" s="44">
        <v>0.25</v>
      </c>
      <c r="C20" s="47">
        <v>30</v>
      </c>
      <c r="D20" s="45"/>
      <c r="E20" s="45"/>
      <c r="F20" s="45"/>
      <c r="G20" s="45"/>
      <c r="H20" s="45"/>
      <c r="I20" s="45"/>
      <c r="J20" s="45"/>
      <c r="K20" s="45"/>
      <c r="L20" s="45"/>
      <c r="M20" s="45"/>
      <c r="N20" s="45"/>
      <c r="O20" s="45"/>
      <c r="P20" s="107">
        <f>SUM(D20:O20)</f>
        <v>0</v>
      </c>
      <c r="Q20" s="100"/>
    </row>
    <row r="21" spans="1:18" ht="30" customHeight="1" x14ac:dyDescent="0.25">
      <c r="A21" s="212" t="s">
        <v>1</v>
      </c>
      <c r="B21" s="44">
        <v>0.25</v>
      </c>
      <c r="C21" s="47">
        <v>30</v>
      </c>
      <c r="D21" s="45"/>
      <c r="E21" s="45"/>
      <c r="F21" s="45"/>
      <c r="G21" s="45"/>
      <c r="H21" s="45"/>
      <c r="I21" s="45"/>
      <c r="J21" s="45"/>
      <c r="K21" s="45"/>
      <c r="L21" s="45"/>
      <c r="M21" s="45"/>
      <c r="N21" s="45"/>
      <c r="O21" s="45"/>
      <c r="P21" s="107">
        <f>SUM(D21:O21)</f>
        <v>0</v>
      </c>
      <c r="Q21" s="100"/>
    </row>
    <row r="22" spans="1:18" s="2" customFormat="1" ht="13" x14ac:dyDescent="0.3">
      <c r="A22" s="92" t="s">
        <v>24</v>
      </c>
      <c r="B22" s="92"/>
      <c r="C22" s="93"/>
      <c r="D22" s="102">
        <f t="shared" ref="D22:O22" si="4">SUM(D15:D21)</f>
        <v>0</v>
      </c>
      <c r="E22" s="102">
        <f t="shared" si="4"/>
        <v>0</v>
      </c>
      <c r="F22" s="102">
        <f t="shared" si="4"/>
        <v>0</v>
      </c>
      <c r="G22" s="102">
        <f t="shared" si="4"/>
        <v>0</v>
      </c>
      <c r="H22" s="102">
        <f t="shared" si="4"/>
        <v>0</v>
      </c>
      <c r="I22" s="102">
        <f t="shared" si="4"/>
        <v>0</v>
      </c>
      <c r="J22" s="102">
        <f t="shared" si="4"/>
        <v>0</v>
      </c>
      <c r="K22" s="102">
        <f t="shared" si="4"/>
        <v>0</v>
      </c>
      <c r="L22" s="102">
        <f t="shared" si="4"/>
        <v>0</v>
      </c>
      <c r="M22" s="102">
        <f t="shared" si="4"/>
        <v>0</v>
      </c>
      <c r="N22" s="102">
        <f t="shared" si="4"/>
        <v>0</v>
      </c>
      <c r="O22" s="102">
        <f t="shared" si="4"/>
        <v>0</v>
      </c>
      <c r="P22" s="102">
        <f>SUM(D22:O22)</f>
        <v>0</v>
      </c>
      <c r="Q22" s="103"/>
    </row>
    <row r="23" spans="1:18" s="2" customFormat="1" ht="13" x14ac:dyDescent="0.3">
      <c r="A23" s="95"/>
      <c r="B23" s="95"/>
      <c r="C23" s="87"/>
      <c r="D23" s="103"/>
      <c r="E23" s="103"/>
      <c r="F23" s="103"/>
      <c r="G23" s="103"/>
      <c r="H23" s="103"/>
      <c r="I23" s="103"/>
      <c r="J23" s="103"/>
      <c r="K23" s="103"/>
      <c r="L23" s="103"/>
      <c r="M23" s="103"/>
      <c r="N23" s="103"/>
      <c r="O23" s="103"/>
      <c r="P23" s="103"/>
      <c r="Q23" s="103"/>
    </row>
    <row r="24" spans="1:18" s="2" customFormat="1" ht="13" hidden="1" x14ac:dyDescent="0.3">
      <c r="A24" s="87"/>
      <c r="B24" s="95"/>
      <c r="C24" s="87"/>
      <c r="D24" s="103"/>
      <c r="E24" s="103"/>
      <c r="F24" s="103"/>
      <c r="G24" s="103"/>
      <c r="H24" s="103"/>
      <c r="I24" s="103"/>
      <c r="J24" s="103"/>
      <c r="K24" s="103"/>
      <c r="L24" s="103"/>
      <c r="M24" s="103"/>
      <c r="N24" s="103"/>
      <c r="O24" s="103"/>
      <c r="P24" s="103"/>
      <c r="Q24" s="103"/>
    </row>
    <row r="25" spans="1:18" s="2" customFormat="1" ht="13" hidden="1" x14ac:dyDescent="0.3">
      <c r="A25" s="435" t="s">
        <v>241</v>
      </c>
      <c r="B25" s="435"/>
      <c r="C25" s="435"/>
      <c r="D25" s="435"/>
      <c r="E25" s="103"/>
      <c r="F25" s="103"/>
      <c r="G25" s="103"/>
      <c r="H25" s="103"/>
      <c r="I25" s="103"/>
      <c r="J25" s="103"/>
      <c r="K25" s="103"/>
      <c r="L25" s="103"/>
      <c r="M25" s="103"/>
      <c r="N25" s="103"/>
      <c r="O25" s="103"/>
      <c r="P25" s="103"/>
      <c r="Q25" s="103"/>
    </row>
    <row r="26" spans="1:18" s="2" customFormat="1" ht="13" hidden="1" x14ac:dyDescent="0.3">
      <c r="A26" s="95"/>
      <c r="B26" s="95"/>
      <c r="C26" s="87"/>
      <c r="D26" s="281"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ht="13" x14ac:dyDescent="0.3">
      <c r="A27" s="95" t="str">
        <f>IF(LagerHantering=2,"Varulagerförändring +/-","")</f>
        <v>Varulagerförändring +/-</v>
      </c>
      <c r="B27" s="95"/>
      <c r="C27" s="87"/>
      <c r="D27" s="159"/>
      <c r="E27" s="159"/>
      <c r="F27" s="159"/>
      <c r="G27" s="159"/>
      <c r="H27" s="159"/>
      <c r="I27" s="159"/>
      <c r="J27" s="159"/>
      <c r="K27" s="159"/>
      <c r="L27" s="159"/>
      <c r="M27" s="159"/>
      <c r="N27" s="159"/>
      <c r="O27" s="159"/>
      <c r="P27" s="161">
        <f>SUM(D27:O27)</f>
        <v>0</v>
      </c>
      <c r="Q27" s="103"/>
    </row>
    <row r="28" spans="1:18" s="2" customFormat="1" ht="13" x14ac:dyDescent="0.3">
      <c r="A28" s="95" t="str">
        <f>IF(LagerHantering=2,"Varulager (kvar i lager)","")</f>
        <v>Varulager (kvar i lager)</v>
      </c>
      <c r="B28" s="95"/>
      <c r="C28" s="87"/>
      <c r="D28" s="160">
        <f>'Res Bud År2'!$O$28+SUM($D$27:D27)</f>
        <v>0</v>
      </c>
      <c r="E28" s="160">
        <f>'Res Bud År2'!$O$28+SUM($D$27:E27)</f>
        <v>0</v>
      </c>
      <c r="F28" s="160">
        <f>'Res Bud År2'!$O$28+SUM($D$27:F27)</f>
        <v>0</v>
      </c>
      <c r="G28" s="160">
        <f>'Res Bud År2'!$O$28+SUM($D$27:G27)</f>
        <v>0</v>
      </c>
      <c r="H28" s="160">
        <f>'Res Bud År2'!$O$28+SUM($D$27:H27)</f>
        <v>0</v>
      </c>
      <c r="I28" s="160">
        <f>'Res Bud År2'!$O$28+SUM($D$27:I27)</f>
        <v>0</v>
      </c>
      <c r="J28" s="160">
        <f>'Res Bud År2'!$O$28+SUM($D$27:J27)</f>
        <v>0</v>
      </c>
      <c r="K28" s="160">
        <f>'Res Bud År2'!$O$28+SUM($D$27:K27)</f>
        <v>0</v>
      </c>
      <c r="L28" s="160">
        <f>'Res Bud År2'!$O$28+SUM($D$27:L27)</f>
        <v>0</v>
      </c>
      <c r="M28" s="160">
        <f>'Res Bud År2'!$O$28+SUM($D$27:M27)</f>
        <v>0</v>
      </c>
      <c r="N28" s="160">
        <f>'Res Bud År2'!$O$28+SUM($D$27:N27)</f>
        <v>0</v>
      </c>
      <c r="O28" s="160">
        <f>'Res Bud År2'!$O$28+SUM($D$27:O27)</f>
        <v>0</v>
      </c>
      <c r="P28" s="103"/>
      <c r="Q28" s="103"/>
    </row>
    <row r="29" spans="1:18" s="2" customFormat="1" ht="13"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t="13" hidden="1" outlineLevel="1" x14ac:dyDescent="0.3">
      <c r="A30" s="95"/>
      <c r="B30" s="95"/>
      <c r="C30" s="87"/>
      <c r="D30" s="103"/>
      <c r="E30" s="103"/>
      <c r="F30" s="103"/>
      <c r="G30" s="103"/>
      <c r="H30" s="103"/>
      <c r="I30" s="103"/>
      <c r="J30" s="103"/>
      <c r="K30" s="103"/>
      <c r="L30" s="103"/>
      <c r="M30" s="103"/>
      <c r="N30" s="103"/>
      <c r="O30" s="103"/>
      <c r="P30" s="103"/>
      <c r="Q30" s="103"/>
    </row>
    <row r="31" spans="1:18" ht="13" collapsed="1" x14ac:dyDescent="0.3">
      <c r="A31" s="100" t="str">
        <f>IF(SUM(D31:O31)&gt;0,"Lager ökning kan inte vara &gt;inköp","")</f>
        <v/>
      </c>
      <c r="B31" s="100"/>
      <c r="C31" s="100"/>
      <c r="D31" s="185" t="str">
        <f>IF(D27&gt;D22,D27-D22,"")</f>
        <v/>
      </c>
      <c r="E31" s="185" t="str">
        <f t="shared" ref="E31:O31" si="5">IF(E27&gt;E22,E27-E22,"")</f>
        <v/>
      </c>
      <c r="F31" s="185" t="str">
        <f t="shared" si="5"/>
        <v/>
      </c>
      <c r="G31" s="185" t="str">
        <f t="shared" si="5"/>
        <v/>
      </c>
      <c r="H31" s="185" t="str">
        <f t="shared" si="5"/>
        <v/>
      </c>
      <c r="I31" s="185" t="str">
        <f t="shared" si="5"/>
        <v/>
      </c>
      <c r="J31" s="185" t="str">
        <f t="shared" si="5"/>
        <v/>
      </c>
      <c r="K31" s="185" t="str">
        <f t="shared" si="5"/>
        <v/>
      </c>
      <c r="L31" s="185" t="str">
        <f t="shared" si="5"/>
        <v/>
      </c>
      <c r="M31" s="185" t="str">
        <f t="shared" si="5"/>
        <v/>
      </c>
      <c r="N31" s="185" t="str">
        <f t="shared" si="5"/>
        <v/>
      </c>
      <c r="O31" s="185" t="str">
        <f t="shared" si="5"/>
        <v/>
      </c>
      <c r="P31" s="103"/>
      <c r="Q31" s="100"/>
      <c r="R31" s="2"/>
    </row>
    <row r="32" spans="1:18" s="2" customFormat="1" ht="13" x14ac:dyDescent="0.3">
      <c r="A32" s="92" t="s">
        <v>47</v>
      </c>
      <c r="B32" s="92"/>
      <c r="C32" s="93"/>
      <c r="D32" s="102">
        <f>D13-D22+D27</f>
        <v>0</v>
      </c>
      <c r="E32" s="102">
        <f t="shared" ref="E32:O32" si="6">E13-E22+E27</f>
        <v>0</v>
      </c>
      <c r="F32" s="102">
        <f t="shared" si="6"/>
        <v>0</v>
      </c>
      <c r="G32" s="102">
        <f t="shared" si="6"/>
        <v>0</v>
      </c>
      <c r="H32" s="102">
        <f t="shared" si="6"/>
        <v>0</v>
      </c>
      <c r="I32" s="102">
        <f t="shared" si="6"/>
        <v>0</v>
      </c>
      <c r="J32" s="102">
        <f t="shared" si="6"/>
        <v>0</v>
      </c>
      <c r="K32" s="102">
        <f t="shared" si="6"/>
        <v>0</v>
      </c>
      <c r="L32" s="102">
        <f t="shared" si="6"/>
        <v>0</v>
      </c>
      <c r="M32" s="102">
        <f t="shared" si="6"/>
        <v>0</v>
      </c>
      <c r="N32" s="102">
        <f t="shared" si="6"/>
        <v>0</v>
      </c>
      <c r="O32" s="102">
        <f t="shared" si="6"/>
        <v>0</v>
      </c>
      <c r="P32" s="102">
        <f>SUM(D32:O32)</f>
        <v>0</v>
      </c>
      <c r="Q32" s="103"/>
    </row>
    <row r="33" spans="1:17" s="2" customFormat="1" ht="13" x14ac:dyDescent="0.3">
      <c r="A33" s="95"/>
      <c r="B33" s="95"/>
      <c r="C33" s="87"/>
      <c r="D33" s="103"/>
      <c r="E33" s="103"/>
      <c r="F33" s="103"/>
      <c r="G33" s="103"/>
      <c r="H33" s="103"/>
      <c r="I33" s="103"/>
      <c r="J33" s="103"/>
      <c r="K33" s="103"/>
      <c r="L33" s="103"/>
      <c r="M33" s="103"/>
      <c r="N33" s="103"/>
      <c r="O33" s="103"/>
      <c r="P33" s="103"/>
      <c r="Q33" s="103"/>
    </row>
    <row r="34" spans="1:17" s="74" customFormat="1" ht="13"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t="13"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ht="13"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89" t="s">
        <v>50</v>
      </c>
      <c r="C37" s="89" t="s">
        <v>22</v>
      </c>
      <c r="D37" s="99" t="str">
        <f>D$4</f>
        <v>jan-27</v>
      </c>
      <c r="E37" s="99" t="str">
        <f t="shared" ref="E37:O37" si="7">E$4</f>
        <v>feb-27</v>
      </c>
      <c r="F37" s="99" t="str">
        <f t="shared" si="7"/>
        <v>mar-27</v>
      </c>
      <c r="G37" s="99" t="str">
        <f t="shared" si="7"/>
        <v>apr-27</v>
      </c>
      <c r="H37" s="99" t="str">
        <f t="shared" si="7"/>
        <v>maj-27</v>
      </c>
      <c r="I37" s="99" t="str">
        <f t="shared" si="7"/>
        <v>jun-27</v>
      </c>
      <c r="J37" s="99" t="str">
        <f t="shared" si="7"/>
        <v>jul-27</v>
      </c>
      <c r="K37" s="99" t="str">
        <f t="shared" si="7"/>
        <v>aug-27</v>
      </c>
      <c r="L37" s="99" t="str">
        <f t="shared" si="7"/>
        <v>sep-27</v>
      </c>
      <c r="M37" s="99" t="str">
        <f t="shared" si="7"/>
        <v>okt-27</v>
      </c>
      <c r="N37" s="99" t="str">
        <f t="shared" si="7"/>
        <v>nov-27</v>
      </c>
      <c r="O37" s="99" t="str">
        <f t="shared" si="7"/>
        <v>dec-27</v>
      </c>
      <c r="P37" s="99" t="s">
        <v>46</v>
      </c>
      <c r="Q37" s="100"/>
    </row>
    <row r="38" spans="1:17" ht="25" x14ac:dyDescent="0.25">
      <c r="A38" s="94" t="s">
        <v>2</v>
      </c>
      <c r="B38" s="44">
        <v>0.25</v>
      </c>
      <c r="C38" s="47" t="s">
        <v>269</v>
      </c>
      <c r="D38" s="45"/>
      <c r="E38" s="45"/>
      <c r="F38" s="45"/>
      <c r="G38" s="45"/>
      <c r="H38" s="45"/>
      <c r="I38" s="45"/>
      <c r="J38" s="45"/>
      <c r="K38" s="45"/>
      <c r="L38" s="45"/>
      <c r="M38" s="45"/>
      <c r="N38" s="45"/>
      <c r="O38" s="45"/>
      <c r="P38" s="107">
        <f t="shared" ref="P38:P55" si="8">SUM(D38:O38)</f>
        <v>0</v>
      </c>
      <c r="Q38" s="100"/>
    </row>
    <row r="39" spans="1:17" ht="25" x14ac:dyDescent="0.25">
      <c r="A39" s="94" t="s">
        <v>3</v>
      </c>
      <c r="B39" s="44">
        <v>0.25</v>
      </c>
      <c r="C39" s="47">
        <v>30</v>
      </c>
      <c r="D39" s="45"/>
      <c r="E39" s="45"/>
      <c r="F39" s="45"/>
      <c r="G39" s="45"/>
      <c r="H39" s="45"/>
      <c r="I39" s="45"/>
      <c r="J39" s="45"/>
      <c r="K39" s="45"/>
      <c r="L39" s="45"/>
      <c r="M39" s="45"/>
      <c r="N39" s="45"/>
      <c r="O39" s="45"/>
      <c r="P39" s="107">
        <f t="shared" si="8"/>
        <v>0</v>
      </c>
      <c r="Q39" s="100"/>
    </row>
    <row r="40" spans="1:17" ht="25" x14ac:dyDescent="0.25">
      <c r="A40" s="94" t="s">
        <v>4</v>
      </c>
      <c r="B40" s="44">
        <v>0.25</v>
      </c>
      <c r="C40" s="47">
        <v>30</v>
      </c>
      <c r="D40" s="45"/>
      <c r="E40" s="45"/>
      <c r="F40" s="45"/>
      <c r="G40" s="45"/>
      <c r="H40" s="45"/>
      <c r="I40" s="45"/>
      <c r="J40" s="45"/>
      <c r="K40" s="45"/>
      <c r="L40" s="45"/>
      <c r="M40" s="45"/>
      <c r="N40" s="45"/>
      <c r="O40" s="45"/>
      <c r="P40" s="107">
        <f t="shared" si="8"/>
        <v>0</v>
      </c>
      <c r="Q40" s="100"/>
    </row>
    <row r="41" spans="1:17" x14ac:dyDescent="0.25">
      <c r="A41" s="94" t="s">
        <v>5</v>
      </c>
      <c r="B41" s="44">
        <v>0.25</v>
      </c>
      <c r="C41" s="47">
        <v>30</v>
      </c>
      <c r="D41" s="45"/>
      <c r="E41" s="45"/>
      <c r="F41" s="45"/>
      <c r="G41" s="45"/>
      <c r="H41" s="45"/>
      <c r="I41" s="45"/>
      <c r="J41" s="45"/>
      <c r="K41" s="45"/>
      <c r="L41" s="45"/>
      <c r="M41" s="45"/>
      <c r="N41" s="45"/>
      <c r="O41" s="45"/>
      <c r="P41" s="107">
        <f t="shared" si="8"/>
        <v>0</v>
      </c>
      <c r="Q41" s="100"/>
    </row>
    <row r="42" spans="1:17" ht="25" x14ac:dyDescent="0.25">
      <c r="A42" s="94" t="s">
        <v>6</v>
      </c>
      <c r="B42" s="44">
        <v>0.25</v>
      </c>
      <c r="C42" s="47">
        <v>30</v>
      </c>
      <c r="D42" s="45"/>
      <c r="E42" s="45"/>
      <c r="F42" s="45"/>
      <c r="G42" s="45"/>
      <c r="H42" s="45"/>
      <c r="I42" s="45"/>
      <c r="J42" s="45"/>
      <c r="K42" s="45"/>
      <c r="L42" s="45"/>
      <c r="M42" s="45"/>
      <c r="N42" s="45"/>
      <c r="O42" s="45"/>
      <c r="P42" s="107">
        <f t="shared" si="8"/>
        <v>0</v>
      </c>
      <c r="Q42" s="100"/>
    </row>
    <row r="43" spans="1:17" x14ac:dyDescent="0.25">
      <c r="A43" s="94" t="s">
        <v>7</v>
      </c>
      <c r="B43" s="44">
        <v>0.25</v>
      </c>
      <c r="C43" s="47">
        <v>30</v>
      </c>
      <c r="D43" s="45"/>
      <c r="E43" s="45"/>
      <c r="F43" s="45"/>
      <c r="G43" s="45"/>
      <c r="H43" s="45"/>
      <c r="I43" s="45"/>
      <c r="J43" s="45"/>
      <c r="K43" s="45"/>
      <c r="L43" s="45"/>
      <c r="M43" s="45"/>
      <c r="N43" s="45"/>
      <c r="O43" s="45"/>
      <c r="P43" s="107">
        <f t="shared" si="8"/>
        <v>0</v>
      </c>
      <c r="Q43" s="100"/>
    </row>
    <row r="44" spans="1:17" ht="25" x14ac:dyDescent="0.25">
      <c r="A44" s="94" t="s">
        <v>25</v>
      </c>
      <c r="B44" s="44">
        <v>0.25</v>
      </c>
      <c r="C44" s="47">
        <v>30</v>
      </c>
      <c r="D44" s="45"/>
      <c r="E44" s="45"/>
      <c r="F44" s="45"/>
      <c r="G44" s="45"/>
      <c r="H44" s="45"/>
      <c r="I44" s="45"/>
      <c r="J44" s="45"/>
      <c r="K44" s="45"/>
      <c r="L44" s="45"/>
      <c r="M44" s="45"/>
      <c r="N44" s="45"/>
      <c r="O44" s="45"/>
      <c r="P44" s="107">
        <f t="shared" si="8"/>
        <v>0</v>
      </c>
      <c r="Q44" s="100"/>
    </row>
    <row r="45" spans="1:17" ht="25" x14ac:dyDescent="0.25">
      <c r="A45" s="94" t="s">
        <v>8</v>
      </c>
      <c r="B45" s="44">
        <v>0.25</v>
      </c>
      <c r="C45" s="47">
        <v>30</v>
      </c>
      <c r="D45" s="45"/>
      <c r="E45" s="45"/>
      <c r="F45" s="45"/>
      <c r="G45" s="45"/>
      <c r="H45" s="45"/>
      <c r="I45" s="45"/>
      <c r="J45" s="45"/>
      <c r="K45" s="45"/>
      <c r="L45" s="45"/>
      <c r="M45" s="45"/>
      <c r="N45" s="45"/>
      <c r="O45" s="45"/>
      <c r="P45" s="107">
        <f t="shared" si="8"/>
        <v>0</v>
      </c>
      <c r="Q45" s="100"/>
    </row>
    <row r="46" spans="1:17" x14ac:dyDescent="0.25">
      <c r="A46" s="94" t="s">
        <v>9</v>
      </c>
      <c r="B46" s="44">
        <v>0.25</v>
      </c>
      <c r="C46" s="47">
        <v>30</v>
      </c>
      <c r="D46" s="45"/>
      <c r="E46" s="45"/>
      <c r="F46" s="45"/>
      <c r="G46" s="45"/>
      <c r="H46" s="45"/>
      <c r="I46" s="45"/>
      <c r="J46" s="45"/>
      <c r="K46" s="45"/>
      <c r="L46" s="45"/>
      <c r="M46" s="45"/>
      <c r="N46" s="45"/>
      <c r="O46" s="45"/>
      <c r="P46" s="107">
        <f t="shared" si="8"/>
        <v>0</v>
      </c>
      <c r="Q46" s="100"/>
    </row>
    <row r="47" spans="1:17" x14ac:dyDescent="0.25">
      <c r="A47" s="94" t="s">
        <v>10</v>
      </c>
      <c r="B47" s="44">
        <v>0.25</v>
      </c>
      <c r="C47" s="47">
        <v>30</v>
      </c>
      <c r="D47" s="45"/>
      <c r="E47" s="45"/>
      <c r="F47" s="45"/>
      <c r="G47" s="45"/>
      <c r="H47" s="45"/>
      <c r="I47" s="45"/>
      <c r="J47" s="45"/>
      <c r="K47" s="45"/>
      <c r="L47" s="45"/>
      <c r="M47" s="45"/>
      <c r="N47" s="45"/>
      <c r="O47" s="45"/>
      <c r="P47" s="107">
        <f t="shared" si="8"/>
        <v>0</v>
      </c>
      <c r="Q47" s="100"/>
    </row>
    <row r="48" spans="1:17" ht="25" x14ac:dyDescent="0.25">
      <c r="A48" s="94" t="s">
        <v>26</v>
      </c>
      <c r="B48" s="44">
        <v>0.25</v>
      </c>
      <c r="C48" s="47">
        <v>30</v>
      </c>
      <c r="D48" s="45"/>
      <c r="E48" s="45"/>
      <c r="F48" s="45"/>
      <c r="G48" s="45"/>
      <c r="H48" s="45"/>
      <c r="I48" s="45"/>
      <c r="J48" s="45"/>
      <c r="K48" s="45"/>
      <c r="L48" s="45"/>
      <c r="M48" s="45"/>
      <c r="N48" s="45"/>
      <c r="O48" s="45"/>
      <c r="P48" s="107">
        <f t="shared" si="8"/>
        <v>0</v>
      </c>
      <c r="Q48" s="100"/>
    </row>
    <row r="49" spans="1:17" x14ac:dyDescent="0.25">
      <c r="A49" s="94" t="s">
        <v>305</v>
      </c>
      <c r="B49" s="44">
        <v>0.25</v>
      </c>
      <c r="C49" s="47">
        <v>30</v>
      </c>
      <c r="D49" s="45"/>
      <c r="E49" s="45"/>
      <c r="F49" s="45"/>
      <c r="G49" s="45"/>
      <c r="H49" s="45"/>
      <c r="I49" s="45"/>
      <c r="J49" s="45"/>
      <c r="K49" s="45"/>
      <c r="L49" s="45"/>
      <c r="M49" s="45"/>
      <c r="N49" s="45"/>
      <c r="O49" s="45"/>
      <c r="P49" s="107">
        <f t="shared" si="8"/>
        <v>0</v>
      </c>
      <c r="Q49" s="100"/>
    </row>
    <row r="50" spans="1:17" x14ac:dyDescent="0.25">
      <c r="A50" s="94" t="s">
        <v>11</v>
      </c>
      <c r="B50" s="44">
        <v>0.25</v>
      </c>
      <c r="C50" s="47">
        <v>30</v>
      </c>
      <c r="D50" s="45"/>
      <c r="E50" s="45"/>
      <c r="F50" s="45"/>
      <c r="G50" s="45"/>
      <c r="H50" s="45"/>
      <c r="I50" s="45"/>
      <c r="J50" s="45"/>
      <c r="K50" s="45"/>
      <c r="L50" s="45"/>
      <c r="M50" s="45"/>
      <c r="N50" s="45"/>
      <c r="O50" s="45"/>
      <c r="P50" s="107">
        <f t="shared" si="8"/>
        <v>0</v>
      </c>
      <c r="Q50" s="100"/>
    </row>
    <row r="51" spans="1:17" x14ac:dyDescent="0.25">
      <c r="A51" s="94" t="s">
        <v>12</v>
      </c>
      <c r="B51" s="44">
        <v>0.25</v>
      </c>
      <c r="C51" s="47">
        <v>30</v>
      </c>
      <c r="D51" s="45"/>
      <c r="E51" s="45"/>
      <c r="F51" s="45"/>
      <c r="G51" s="45"/>
      <c r="H51" s="45"/>
      <c r="I51" s="45"/>
      <c r="J51" s="45"/>
      <c r="K51" s="45"/>
      <c r="L51" s="45"/>
      <c r="M51" s="45"/>
      <c r="N51" s="45"/>
      <c r="O51" s="45"/>
      <c r="P51" s="107">
        <f t="shared" si="8"/>
        <v>0</v>
      </c>
      <c r="Q51" s="100"/>
    </row>
    <row r="52" spans="1:17" x14ac:dyDescent="0.25">
      <c r="A52" s="94" t="s">
        <v>13</v>
      </c>
      <c r="B52" s="44">
        <v>0.25</v>
      </c>
      <c r="C52" s="47">
        <v>30</v>
      </c>
      <c r="D52" s="45"/>
      <c r="E52" s="45"/>
      <c r="F52" s="45"/>
      <c r="G52" s="45"/>
      <c r="H52" s="45"/>
      <c r="I52" s="45"/>
      <c r="J52" s="45"/>
      <c r="K52" s="45"/>
      <c r="L52" s="45"/>
      <c r="M52" s="45"/>
      <c r="N52" s="45"/>
      <c r="O52" s="45"/>
      <c r="P52" s="107">
        <f t="shared" si="8"/>
        <v>0</v>
      </c>
      <c r="Q52" s="100"/>
    </row>
    <row r="53" spans="1:17" ht="25" x14ac:dyDescent="0.25">
      <c r="A53" s="94" t="s">
        <v>14</v>
      </c>
      <c r="B53" s="44">
        <v>0.25</v>
      </c>
      <c r="C53" s="47">
        <v>30</v>
      </c>
      <c r="D53" s="45"/>
      <c r="E53" s="45"/>
      <c r="F53" s="45"/>
      <c r="G53" s="45"/>
      <c r="H53" s="45"/>
      <c r="I53" s="45"/>
      <c r="J53" s="45"/>
      <c r="K53" s="45"/>
      <c r="L53" s="45"/>
      <c r="M53" s="45"/>
      <c r="N53" s="45"/>
      <c r="O53" s="45"/>
      <c r="P53" s="107">
        <f t="shared" si="8"/>
        <v>0</v>
      </c>
      <c r="Q53" s="100"/>
    </row>
    <row r="54" spans="1:17" x14ac:dyDescent="0.25">
      <c r="A54" s="94" t="s">
        <v>15</v>
      </c>
      <c r="B54" s="44">
        <v>0.25</v>
      </c>
      <c r="C54" s="47">
        <v>30</v>
      </c>
      <c r="D54" s="45"/>
      <c r="E54" s="45"/>
      <c r="F54" s="45"/>
      <c r="G54" s="45"/>
      <c r="H54" s="45"/>
      <c r="I54" s="45"/>
      <c r="J54" s="45"/>
      <c r="K54" s="45"/>
      <c r="L54" s="45"/>
      <c r="M54" s="45"/>
      <c r="N54" s="45"/>
      <c r="O54" s="45"/>
      <c r="P54" s="107">
        <f t="shared" si="8"/>
        <v>0</v>
      </c>
      <c r="Q54" s="100"/>
    </row>
    <row r="55" spans="1:17" s="2" customFormat="1" ht="27.5" customHeight="1" x14ac:dyDescent="0.3">
      <c r="A55" s="92" t="s">
        <v>29</v>
      </c>
      <c r="B55" s="92"/>
      <c r="C55" s="93"/>
      <c r="D55" s="102">
        <f t="shared" ref="D55:O55" si="9">SUM(D37:D54)</f>
        <v>0</v>
      </c>
      <c r="E55" s="102">
        <f t="shared" si="9"/>
        <v>0</v>
      </c>
      <c r="F55" s="102">
        <f t="shared" si="9"/>
        <v>0</v>
      </c>
      <c r="G55" s="102">
        <f t="shared" si="9"/>
        <v>0</v>
      </c>
      <c r="H55" s="102">
        <f t="shared" si="9"/>
        <v>0</v>
      </c>
      <c r="I55" s="102">
        <f t="shared" si="9"/>
        <v>0</v>
      </c>
      <c r="J55" s="102">
        <f t="shared" si="9"/>
        <v>0</v>
      </c>
      <c r="K55" s="102">
        <f t="shared" si="9"/>
        <v>0</v>
      </c>
      <c r="L55" s="102">
        <f t="shared" si="9"/>
        <v>0</v>
      </c>
      <c r="M55" s="102">
        <f t="shared" si="9"/>
        <v>0</v>
      </c>
      <c r="N55" s="102">
        <f t="shared" si="9"/>
        <v>0</v>
      </c>
      <c r="O55" s="102">
        <f t="shared" si="9"/>
        <v>0</v>
      </c>
      <c r="P55" s="102">
        <f t="shared" si="8"/>
        <v>0</v>
      </c>
      <c r="Q55" s="103"/>
    </row>
    <row r="56" spans="1:17" x14ac:dyDescent="0.25">
      <c r="A56" s="100"/>
      <c r="B56" s="100"/>
      <c r="C56" s="100"/>
      <c r="D56" s="100"/>
      <c r="E56" s="100"/>
      <c r="F56" s="100"/>
      <c r="G56" s="100"/>
      <c r="H56" s="100"/>
      <c r="I56" s="100"/>
      <c r="J56" s="100"/>
      <c r="K56" s="100"/>
      <c r="L56" s="100"/>
      <c r="M56" s="100"/>
      <c r="N56" s="100"/>
      <c r="O56" s="100"/>
      <c r="P56" s="100"/>
      <c r="Q56" s="100"/>
    </row>
    <row r="57" spans="1:17" ht="26" x14ac:dyDescent="0.3">
      <c r="A57" s="89" t="s">
        <v>54</v>
      </c>
      <c r="B57" s="89" t="s">
        <v>50</v>
      </c>
      <c r="C57" s="89"/>
      <c r="D57" s="99" t="str">
        <f>D$4</f>
        <v>jan-27</v>
      </c>
      <c r="E57" s="99" t="str">
        <f t="shared" ref="E57:O57" si="10">E$4</f>
        <v>feb-27</v>
      </c>
      <c r="F57" s="99" t="str">
        <f t="shared" si="10"/>
        <v>mar-27</v>
      </c>
      <c r="G57" s="99" t="str">
        <f t="shared" si="10"/>
        <v>apr-27</v>
      </c>
      <c r="H57" s="99" t="str">
        <f t="shared" si="10"/>
        <v>maj-27</v>
      </c>
      <c r="I57" s="99" t="str">
        <f t="shared" si="10"/>
        <v>jun-27</v>
      </c>
      <c r="J57" s="99" t="str">
        <f t="shared" si="10"/>
        <v>jul-27</v>
      </c>
      <c r="K57" s="99" t="str">
        <f t="shared" si="10"/>
        <v>aug-27</v>
      </c>
      <c r="L57" s="99" t="str">
        <f t="shared" si="10"/>
        <v>sep-27</v>
      </c>
      <c r="M57" s="99" t="str">
        <f t="shared" si="10"/>
        <v>okt-27</v>
      </c>
      <c r="N57" s="99" t="str">
        <f t="shared" si="10"/>
        <v>nov-27</v>
      </c>
      <c r="O57" s="99" t="str">
        <f t="shared" si="10"/>
        <v>dec-27</v>
      </c>
      <c r="P57" s="99" t="s">
        <v>46</v>
      </c>
      <c r="Q57" s="100"/>
    </row>
    <row r="58" spans="1:17" hidden="1" outlineLevel="1" x14ac:dyDescent="0.25">
      <c r="A58" s="94"/>
      <c r="B58" s="94"/>
      <c r="C58" s="98"/>
      <c r="D58" s="45"/>
      <c r="E58" s="45"/>
      <c r="F58" s="45"/>
      <c r="G58" s="45"/>
      <c r="H58" s="45"/>
      <c r="I58" s="45"/>
      <c r="J58" s="45"/>
      <c r="K58" s="45"/>
      <c r="L58" s="45"/>
      <c r="M58" s="45"/>
      <c r="N58" s="45"/>
      <c r="O58" s="45"/>
      <c r="P58" s="107">
        <f>SUM(D58:O58)</f>
        <v>0</v>
      </c>
      <c r="Q58" s="100"/>
    </row>
    <row r="59" spans="1:17" ht="26" collapsed="1" x14ac:dyDescent="0.3">
      <c r="A59" s="362" t="s">
        <v>425</v>
      </c>
      <c r="B59" s="94"/>
      <c r="C59" s="98"/>
      <c r="D59" s="45"/>
      <c r="E59" s="45"/>
      <c r="F59" s="45"/>
      <c r="G59" s="45"/>
      <c r="H59" s="45"/>
      <c r="I59" s="45"/>
      <c r="J59" s="45"/>
      <c r="K59" s="45"/>
      <c r="L59" s="45"/>
      <c r="M59" s="45"/>
      <c r="N59" s="45"/>
      <c r="O59" s="45"/>
      <c r="P59" s="107">
        <f t="shared" ref="P59:P69" si="11">SUM(D59:O59)</f>
        <v>0</v>
      </c>
      <c r="Q59" s="100"/>
    </row>
    <row r="60" spans="1:17" hidden="1" outlineLevel="1" x14ac:dyDescent="0.25">
      <c r="A60" s="94" t="s">
        <v>264</v>
      </c>
      <c r="B60" s="94"/>
      <c r="C60" s="254">
        <f>PrelSkatt</f>
        <v>0.3</v>
      </c>
      <c r="D60" s="107">
        <f>$C$60*SUM(D58:D59)</f>
        <v>0</v>
      </c>
      <c r="E60" s="107">
        <f t="shared" ref="E60:O60" si="12">$C$60*SUM(E58:E59)</f>
        <v>0</v>
      </c>
      <c r="F60" s="107">
        <f t="shared" si="12"/>
        <v>0</v>
      </c>
      <c r="G60" s="107">
        <f t="shared" si="12"/>
        <v>0</v>
      </c>
      <c r="H60" s="107">
        <f t="shared" si="12"/>
        <v>0</v>
      </c>
      <c r="I60" s="107">
        <f t="shared" si="12"/>
        <v>0</v>
      </c>
      <c r="J60" s="107">
        <f t="shared" si="12"/>
        <v>0</v>
      </c>
      <c r="K60" s="107">
        <f t="shared" si="12"/>
        <v>0</v>
      </c>
      <c r="L60" s="107">
        <f t="shared" si="12"/>
        <v>0</v>
      </c>
      <c r="M60" s="107">
        <f t="shared" si="12"/>
        <v>0</v>
      </c>
      <c r="N60" s="107">
        <f t="shared" si="12"/>
        <v>0</v>
      </c>
      <c r="O60" s="107">
        <f t="shared" si="12"/>
        <v>0</v>
      </c>
      <c r="P60" s="107">
        <f>SUM(D60:O60)</f>
        <v>0</v>
      </c>
      <c r="Q60" s="100"/>
    </row>
    <row r="61" spans="1:17" ht="12.5" customHeight="1" collapsed="1" x14ac:dyDescent="0.25">
      <c r="A61" s="94" t="s">
        <v>48</v>
      </c>
      <c r="B61" s="94"/>
      <c r="C61" s="254">
        <f>SocAvg</f>
        <v>0.31419999999999998</v>
      </c>
      <c r="D61" s="107">
        <f>$C$61*SUM(D59)</f>
        <v>0</v>
      </c>
      <c r="E61" s="107">
        <f t="shared" ref="E61:O61" si="13">$C$61*SUM(E59)</f>
        <v>0</v>
      </c>
      <c r="F61" s="107">
        <f t="shared" si="13"/>
        <v>0</v>
      </c>
      <c r="G61" s="107">
        <f t="shared" si="13"/>
        <v>0</v>
      </c>
      <c r="H61" s="107">
        <f t="shared" si="13"/>
        <v>0</v>
      </c>
      <c r="I61" s="107">
        <f t="shared" si="13"/>
        <v>0</v>
      </c>
      <c r="J61" s="107">
        <f t="shared" si="13"/>
        <v>0</v>
      </c>
      <c r="K61" s="107">
        <f t="shared" si="13"/>
        <v>0</v>
      </c>
      <c r="L61" s="107">
        <f t="shared" si="13"/>
        <v>0</v>
      </c>
      <c r="M61" s="107">
        <f t="shared" si="13"/>
        <v>0</v>
      </c>
      <c r="N61" s="107">
        <f t="shared" si="13"/>
        <v>0</v>
      </c>
      <c r="O61" s="107">
        <f t="shared" si="13"/>
        <v>0</v>
      </c>
      <c r="P61" s="107">
        <f t="shared" si="11"/>
        <v>0</v>
      </c>
      <c r="Q61" s="100"/>
    </row>
    <row r="62" spans="1:17" x14ac:dyDescent="0.25">
      <c r="A62" s="94" t="s">
        <v>19</v>
      </c>
      <c r="B62" s="94"/>
      <c r="C62" s="98"/>
      <c r="D62" s="45"/>
      <c r="E62" s="45"/>
      <c r="F62" s="45"/>
      <c r="G62" s="45"/>
      <c r="H62" s="45"/>
      <c r="I62" s="45"/>
      <c r="J62" s="45"/>
      <c r="K62" s="45"/>
      <c r="L62" s="45"/>
      <c r="M62" s="45"/>
      <c r="N62" s="45"/>
      <c r="O62" s="45"/>
      <c r="P62" s="107">
        <f t="shared" si="11"/>
        <v>0</v>
      </c>
      <c r="Q62" s="100"/>
    </row>
    <row r="63" spans="1:17" ht="25" x14ac:dyDescent="0.25">
      <c r="A63" s="94" t="s">
        <v>58</v>
      </c>
      <c r="B63" s="94"/>
      <c r="C63" s="98"/>
      <c r="D63" s="45"/>
      <c r="E63" s="45"/>
      <c r="F63" s="45"/>
      <c r="G63" s="45"/>
      <c r="H63" s="45"/>
      <c r="I63" s="45"/>
      <c r="J63" s="45"/>
      <c r="K63" s="45"/>
      <c r="L63" s="45"/>
      <c r="M63" s="45"/>
      <c r="N63" s="45"/>
      <c r="O63" s="45"/>
      <c r="P63" s="107">
        <f t="shared" si="11"/>
        <v>0</v>
      </c>
      <c r="Q63" s="100"/>
    </row>
    <row r="64" spans="1:17" x14ac:dyDescent="0.25">
      <c r="A64" s="94" t="s">
        <v>16</v>
      </c>
      <c r="B64" s="94"/>
      <c r="C64" s="254">
        <f>LonSkatt</f>
        <v>0.24260000000000001</v>
      </c>
      <c r="D64" s="107">
        <f t="shared" ref="D64:O64" si="14">$C$64*D63</f>
        <v>0</v>
      </c>
      <c r="E64" s="107">
        <f t="shared" si="14"/>
        <v>0</v>
      </c>
      <c r="F64" s="107">
        <f t="shared" si="14"/>
        <v>0</v>
      </c>
      <c r="G64" s="107">
        <f t="shared" si="14"/>
        <v>0</v>
      </c>
      <c r="H64" s="107">
        <f t="shared" si="14"/>
        <v>0</v>
      </c>
      <c r="I64" s="107">
        <f t="shared" si="14"/>
        <v>0</v>
      </c>
      <c r="J64" s="107">
        <f t="shared" si="14"/>
        <v>0</v>
      </c>
      <c r="K64" s="107">
        <f t="shared" si="14"/>
        <v>0</v>
      </c>
      <c r="L64" s="107">
        <f t="shared" si="14"/>
        <v>0</v>
      </c>
      <c r="M64" s="107">
        <f t="shared" si="14"/>
        <v>0</v>
      </c>
      <c r="N64" s="107">
        <f t="shared" si="14"/>
        <v>0</v>
      </c>
      <c r="O64" s="107">
        <f t="shared" si="14"/>
        <v>0</v>
      </c>
      <c r="P64" s="107">
        <f t="shared" si="11"/>
        <v>0</v>
      </c>
      <c r="Q64" s="100"/>
    </row>
    <row r="65" spans="1:17" ht="37.5" x14ac:dyDescent="0.25">
      <c r="A65" s="94" t="s">
        <v>45</v>
      </c>
      <c r="B65" s="94"/>
      <c r="C65" s="98"/>
      <c r="D65" s="45"/>
      <c r="E65" s="45"/>
      <c r="F65" s="45"/>
      <c r="G65" s="45"/>
      <c r="H65" s="45"/>
      <c r="I65" s="45"/>
      <c r="J65" s="45"/>
      <c r="K65" s="45"/>
      <c r="L65" s="45"/>
      <c r="M65" s="45"/>
      <c r="N65" s="45"/>
      <c r="O65" s="45"/>
      <c r="P65" s="107">
        <f t="shared" si="11"/>
        <v>0</v>
      </c>
      <c r="Q65" s="100"/>
    </row>
    <row r="66" spans="1:17" x14ac:dyDescent="0.25">
      <c r="A66" s="94" t="s">
        <v>17</v>
      </c>
      <c r="B66" s="44">
        <v>0.25</v>
      </c>
      <c r="C66" s="98"/>
      <c r="D66" s="45"/>
      <c r="E66" s="45"/>
      <c r="F66" s="45"/>
      <c r="G66" s="45"/>
      <c r="H66" s="45"/>
      <c r="I66" s="45"/>
      <c r="J66" s="45"/>
      <c r="K66" s="45"/>
      <c r="L66" s="45"/>
      <c r="M66" s="45"/>
      <c r="N66" s="45"/>
      <c r="O66" s="45"/>
      <c r="P66" s="107">
        <f t="shared" si="11"/>
        <v>0</v>
      </c>
      <c r="Q66" s="100"/>
    </row>
    <row r="67" spans="1:17" x14ac:dyDescent="0.25">
      <c r="A67" s="94" t="s">
        <v>18</v>
      </c>
      <c r="B67" s="94"/>
      <c r="C67" s="98"/>
      <c r="D67" s="45"/>
      <c r="E67" s="45"/>
      <c r="F67" s="45"/>
      <c r="G67" s="45"/>
      <c r="H67" s="45"/>
      <c r="I67" s="45"/>
      <c r="J67" s="45"/>
      <c r="K67" s="45"/>
      <c r="L67" s="45"/>
      <c r="M67" s="45"/>
      <c r="N67" s="45"/>
      <c r="O67" s="45"/>
      <c r="P67" s="107">
        <f t="shared" si="11"/>
        <v>0</v>
      </c>
      <c r="Q67" s="100"/>
    </row>
    <row r="68" spans="1:17" s="4" customFormat="1" ht="36" customHeight="1" x14ac:dyDescent="0.25">
      <c r="A68" s="94" t="s">
        <v>20</v>
      </c>
      <c r="B68" s="44">
        <v>0.25</v>
      </c>
      <c r="C68" s="94"/>
      <c r="D68" s="46"/>
      <c r="E68" s="46"/>
      <c r="F68" s="46"/>
      <c r="G68" s="46"/>
      <c r="H68" s="46"/>
      <c r="I68" s="46"/>
      <c r="J68" s="46"/>
      <c r="K68" s="46"/>
      <c r="L68" s="46"/>
      <c r="M68" s="46"/>
      <c r="N68" s="46"/>
      <c r="O68" s="46"/>
      <c r="P68" s="128">
        <f t="shared" si="11"/>
        <v>0</v>
      </c>
      <c r="Q68" s="110"/>
    </row>
    <row r="69" spans="1:17" s="2" customFormat="1" ht="15" customHeight="1" x14ac:dyDescent="0.3">
      <c r="A69" s="93" t="s">
        <v>28</v>
      </c>
      <c r="B69" s="92"/>
      <c r="C69" s="93"/>
      <c r="D69" s="102">
        <f t="shared" ref="D69:O69" si="15">SUM(D58:D68)-D60</f>
        <v>0</v>
      </c>
      <c r="E69" s="102">
        <f t="shared" si="15"/>
        <v>0</v>
      </c>
      <c r="F69" s="102">
        <f t="shared" si="15"/>
        <v>0</v>
      </c>
      <c r="G69" s="102">
        <f t="shared" si="15"/>
        <v>0</v>
      </c>
      <c r="H69" s="102">
        <f t="shared" si="15"/>
        <v>0</v>
      </c>
      <c r="I69" s="102">
        <f t="shared" si="15"/>
        <v>0</v>
      </c>
      <c r="J69" s="102">
        <f t="shared" si="15"/>
        <v>0</v>
      </c>
      <c r="K69" s="102">
        <f t="shared" si="15"/>
        <v>0</v>
      </c>
      <c r="L69" s="102">
        <f t="shared" si="15"/>
        <v>0</v>
      </c>
      <c r="M69" s="102">
        <f t="shared" si="15"/>
        <v>0</v>
      </c>
      <c r="N69" s="102">
        <f t="shared" si="15"/>
        <v>0</v>
      </c>
      <c r="O69" s="102">
        <f t="shared" si="15"/>
        <v>0</v>
      </c>
      <c r="P69" s="102">
        <f t="shared" si="11"/>
        <v>0</v>
      </c>
      <c r="Q69" s="103"/>
    </row>
    <row r="70" spans="1:17" x14ac:dyDescent="0.25">
      <c r="A70" s="100"/>
      <c r="B70" s="100"/>
      <c r="C70" s="100"/>
      <c r="D70" s="100"/>
      <c r="E70" s="100"/>
      <c r="F70" s="100"/>
      <c r="G70" s="100"/>
      <c r="H70" s="100"/>
      <c r="I70" s="100"/>
      <c r="J70" s="100"/>
      <c r="K70" s="100"/>
      <c r="L70" s="100"/>
      <c r="M70" s="100"/>
      <c r="N70" s="100"/>
      <c r="O70" s="100"/>
      <c r="P70" s="100"/>
      <c r="Q70" s="100"/>
    </row>
    <row r="71" spans="1:17" s="2" customFormat="1" ht="26" x14ac:dyDescent="0.3">
      <c r="A71" s="92" t="s">
        <v>174</v>
      </c>
      <c r="B71" s="92"/>
      <c r="C71" s="93"/>
      <c r="D71" s="102">
        <f t="shared" ref="D71:O71" si="16">D32-D55-D69</f>
        <v>0</v>
      </c>
      <c r="E71" s="102">
        <f t="shared" si="16"/>
        <v>0</v>
      </c>
      <c r="F71" s="102">
        <f t="shared" si="16"/>
        <v>0</v>
      </c>
      <c r="G71" s="102">
        <f t="shared" si="16"/>
        <v>0</v>
      </c>
      <c r="H71" s="102">
        <f t="shared" si="16"/>
        <v>0</v>
      </c>
      <c r="I71" s="102">
        <f t="shared" si="16"/>
        <v>0</v>
      </c>
      <c r="J71" s="102">
        <f t="shared" si="16"/>
        <v>0</v>
      </c>
      <c r="K71" s="102">
        <f t="shared" si="16"/>
        <v>0</v>
      </c>
      <c r="L71" s="102">
        <f t="shared" si="16"/>
        <v>0</v>
      </c>
      <c r="M71" s="102">
        <f t="shared" si="16"/>
        <v>0</v>
      </c>
      <c r="N71" s="102">
        <f t="shared" si="16"/>
        <v>0</v>
      </c>
      <c r="O71" s="102">
        <f t="shared" si="16"/>
        <v>0</v>
      </c>
      <c r="P71" s="102">
        <f>SUM(D71:O71)</f>
        <v>0</v>
      </c>
      <c r="Q71" s="103"/>
    </row>
    <row r="72" spans="1:17" s="2" customFormat="1" ht="13"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378</v>
      </c>
      <c r="B73" s="396" t="s">
        <v>379</v>
      </c>
      <c r="C73" s="396"/>
      <c r="D73" s="99" t="str">
        <f>D$4</f>
        <v>jan-27</v>
      </c>
      <c r="E73" s="99" t="str">
        <f t="shared" ref="E73:O73" si="17">E$4</f>
        <v>feb-27</v>
      </c>
      <c r="F73" s="99" t="str">
        <f t="shared" si="17"/>
        <v>mar-27</v>
      </c>
      <c r="G73" s="99" t="str">
        <f t="shared" si="17"/>
        <v>apr-27</v>
      </c>
      <c r="H73" s="99" t="str">
        <f t="shared" si="17"/>
        <v>maj-27</v>
      </c>
      <c r="I73" s="99" t="str">
        <f t="shared" si="17"/>
        <v>jun-27</v>
      </c>
      <c r="J73" s="99" t="str">
        <f t="shared" si="17"/>
        <v>jul-27</v>
      </c>
      <c r="K73" s="99" t="str">
        <f t="shared" si="17"/>
        <v>aug-27</v>
      </c>
      <c r="L73" s="99" t="str">
        <f t="shared" si="17"/>
        <v>sep-27</v>
      </c>
      <c r="M73" s="99" t="str">
        <f t="shared" si="17"/>
        <v>okt-27</v>
      </c>
      <c r="N73" s="99" t="str">
        <f t="shared" si="17"/>
        <v>nov-27</v>
      </c>
      <c r="O73" s="99" t="str">
        <f t="shared" si="17"/>
        <v>dec-27</v>
      </c>
      <c r="P73" s="99" t="s">
        <v>46</v>
      </c>
      <c r="Q73" s="103"/>
    </row>
    <row r="74" spans="1:17" ht="25" x14ac:dyDescent="0.25">
      <c r="A74" s="131" t="s">
        <v>185</v>
      </c>
      <c r="B74" s="129"/>
      <c r="C74" s="144"/>
      <c r="D74" s="376">
        <f>'Beräkningshjälp Avskrivningar'!B66</f>
        <v>0</v>
      </c>
      <c r="E74" s="376">
        <f>'Beräkningshjälp Avskrivningar'!C66</f>
        <v>0</v>
      </c>
      <c r="F74" s="376">
        <f>'Beräkningshjälp Avskrivningar'!D66</f>
        <v>0</v>
      </c>
      <c r="G74" s="376">
        <f>'Beräkningshjälp Avskrivningar'!E66</f>
        <v>0</v>
      </c>
      <c r="H74" s="376">
        <f>'Beräkningshjälp Avskrivningar'!F66</f>
        <v>0</v>
      </c>
      <c r="I74" s="376">
        <f>'Beräkningshjälp Avskrivningar'!G66</f>
        <v>0</v>
      </c>
      <c r="J74" s="376">
        <f>'Beräkningshjälp Avskrivningar'!H66</f>
        <v>0</v>
      </c>
      <c r="K74" s="376">
        <f>'Beräkningshjälp Avskrivningar'!I66</f>
        <v>0</v>
      </c>
      <c r="L74" s="376">
        <f>'Beräkningshjälp Avskrivningar'!J66</f>
        <v>0</v>
      </c>
      <c r="M74" s="376">
        <f>'Beräkningshjälp Avskrivningar'!K66</f>
        <v>0</v>
      </c>
      <c r="N74" s="376">
        <f>'Beräkningshjälp Avskrivningar'!L66</f>
        <v>0</v>
      </c>
      <c r="O74" s="376">
        <f>'Beräkningshjälp Avskrivningar'!M66</f>
        <v>0</v>
      </c>
      <c r="P74" s="107">
        <f>SUM(D74:O74)</f>
        <v>0</v>
      </c>
      <c r="Q74" s="100"/>
    </row>
    <row r="75" spans="1:17" s="2" customFormat="1" ht="26" x14ac:dyDescent="0.3">
      <c r="A75" s="92" t="s">
        <v>209</v>
      </c>
      <c r="B75" s="92"/>
      <c r="C75" s="93"/>
      <c r="D75" s="102">
        <f>D71-D74</f>
        <v>0</v>
      </c>
      <c r="E75" s="102">
        <f t="shared" ref="E75:O75" si="18">E71-E74</f>
        <v>0</v>
      </c>
      <c r="F75" s="102">
        <f t="shared" si="18"/>
        <v>0</v>
      </c>
      <c r="G75" s="102">
        <f t="shared" si="18"/>
        <v>0</v>
      </c>
      <c r="H75" s="102">
        <f t="shared" si="18"/>
        <v>0</v>
      </c>
      <c r="I75" s="102">
        <f t="shared" si="18"/>
        <v>0</v>
      </c>
      <c r="J75" s="102">
        <f t="shared" si="18"/>
        <v>0</v>
      </c>
      <c r="K75" s="102">
        <f t="shared" si="18"/>
        <v>0</v>
      </c>
      <c r="L75" s="102">
        <f t="shared" si="18"/>
        <v>0</v>
      </c>
      <c r="M75" s="102">
        <f t="shared" si="18"/>
        <v>0</v>
      </c>
      <c r="N75" s="102">
        <f t="shared" si="18"/>
        <v>0</v>
      </c>
      <c r="O75" s="102">
        <f t="shared" si="18"/>
        <v>0</v>
      </c>
      <c r="P75" s="102">
        <f>SUM(D75:O75)</f>
        <v>0</v>
      </c>
      <c r="Q75" s="103"/>
    </row>
    <row r="76" spans="1:17" s="2" customFormat="1" ht="13" x14ac:dyDescent="0.3">
      <c r="A76" s="95"/>
      <c r="B76" s="95"/>
      <c r="C76" s="87"/>
      <c r="D76" s="103"/>
      <c r="E76" s="103"/>
      <c r="F76" s="103"/>
      <c r="G76" s="103"/>
      <c r="H76" s="103"/>
      <c r="I76" s="103"/>
      <c r="J76" s="103"/>
      <c r="K76" s="103"/>
      <c r="L76" s="103"/>
      <c r="M76" s="103"/>
      <c r="N76" s="103"/>
      <c r="O76" s="103"/>
      <c r="P76" s="103"/>
      <c r="Q76" s="103"/>
    </row>
    <row r="77" spans="1:17" s="2" customFormat="1" ht="13" x14ac:dyDescent="0.3">
      <c r="A77" s="95"/>
      <c r="B77" s="95"/>
      <c r="C77" s="87"/>
      <c r="D77" s="103"/>
      <c r="E77" s="103"/>
      <c r="F77" s="103"/>
      <c r="G77" s="103"/>
      <c r="H77" s="103"/>
      <c r="I77" s="103"/>
      <c r="J77" s="103"/>
      <c r="K77" s="103"/>
      <c r="L77" s="103"/>
      <c r="M77" s="103"/>
      <c r="N77" s="103"/>
      <c r="O77" s="103"/>
      <c r="P77" s="103"/>
      <c r="Q77" s="103"/>
    </row>
    <row r="78" spans="1:17" x14ac:dyDescent="0.25">
      <c r="A78" s="131" t="s">
        <v>21</v>
      </c>
      <c r="B78" s="129"/>
      <c r="C78" s="144"/>
      <c r="D78" s="33">
        <f>-'Likvid Bud År3'!F104-'Likvid Bud År3'!F108</f>
        <v>0</v>
      </c>
      <c r="E78" s="33">
        <f>-'Likvid Bud År3'!G104-'Likvid Bud År3'!G108</f>
        <v>0</v>
      </c>
      <c r="F78" s="33">
        <f>-'Likvid Bud År3'!H104-'Likvid Bud År3'!H108</f>
        <v>0</v>
      </c>
      <c r="G78" s="33">
        <f>-'Likvid Bud År3'!I104-'Likvid Bud År3'!I108</f>
        <v>0</v>
      </c>
      <c r="H78" s="33">
        <f>-'Likvid Bud År3'!J104-'Likvid Bud År3'!J108</f>
        <v>0</v>
      </c>
      <c r="I78" s="33">
        <f>-'Likvid Bud År3'!K104-'Likvid Bud År3'!K108</f>
        <v>0</v>
      </c>
      <c r="J78" s="33">
        <f>-'Likvid Bud År3'!L104-'Likvid Bud År3'!L108</f>
        <v>0</v>
      </c>
      <c r="K78" s="33">
        <f>-'Likvid Bud År3'!M104-'Likvid Bud År3'!M108</f>
        <v>0</v>
      </c>
      <c r="L78" s="33">
        <f>-'Likvid Bud År3'!N104-'Likvid Bud År3'!N108</f>
        <v>0</v>
      </c>
      <c r="M78" s="33">
        <f>-'Likvid Bud År3'!O104-'Likvid Bud År3'!O108</f>
        <v>0</v>
      </c>
      <c r="N78" s="33">
        <f>-'Likvid Bud År3'!P104-'Likvid Bud År3'!P108</f>
        <v>0</v>
      </c>
      <c r="O78" s="33">
        <f>-'Likvid Bud År3'!Q104-'Likvid Bud År3'!Q108</f>
        <v>0</v>
      </c>
      <c r="P78" s="107">
        <f>SUM(D78:O78)</f>
        <v>0</v>
      </c>
      <c r="Q78" s="100"/>
    </row>
    <row r="79" spans="1:17" x14ac:dyDescent="0.25">
      <c r="A79" s="100"/>
      <c r="B79" s="100"/>
      <c r="C79" s="100"/>
      <c r="D79" s="100"/>
      <c r="E79" s="100"/>
      <c r="F79" s="100"/>
      <c r="G79" s="100"/>
      <c r="H79" s="100"/>
      <c r="I79" s="100"/>
      <c r="J79" s="100"/>
      <c r="K79" s="100"/>
      <c r="L79" s="100"/>
      <c r="M79" s="100"/>
      <c r="N79" s="100"/>
      <c r="O79" s="100"/>
      <c r="P79" s="100"/>
      <c r="Q79" s="100"/>
    </row>
    <row r="80" spans="1:17" s="2" customFormat="1" ht="13" x14ac:dyDescent="0.3">
      <c r="A80" s="92" t="s">
        <v>31</v>
      </c>
      <c r="B80" s="92"/>
      <c r="C80" s="93"/>
      <c r="D80" s="102">
        <f t="shared" ref="D80:O80" si="19">D75-D78</f>
        <v>0</v>
      </c>
      <c r="E80" s="102">
        <f t="shared" si="19"/>
        <v>0</v>
      </c>
      <c r="F80" s="102">
        <f t="shared" si="19"/>
        <v>0</v>
      </c>
      <c r="G80" s="102">
        <f t="shared" si="19"/>
        <v>0</v>
      </c>
      <c r="H80" s="102">
        <f t="shared" si="19"/>
        <v>0</v>
      </c>
      <c r="I80" s="102">
        <f t="shared" si="19"/>
        <v>0</v>
      </c>
      <c r="J80" s="102">
        <f t="shared" si="19"/>
        <v>0</v>
      </c>
      <c r="K80" s="102">
        <f t="shared" si="19"/>
        <v>0</v>
      </c>
      <c r="L80" s="102">
        <f t="shared" si="19"/>
        <v>0</v>
      </c>
      <c r="M80" s="102">
        <f t="shared" si="19"/>
        <v>0</v>
      </c>
      <c r="N80" s="102">
        <f t="shared" si="19"/>
        <v>0</v>
      </c>
      <c r="O80" s="102">
        <f t="shared" si="19"/>
        <v>0</v>
      </c>
      <c r="P80" s="102">
        <f>SUM(D80:O80)</f>
        <v>0</v>
      </c>
      <c r="Q80" s="10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5" customHeight="1" x14ac:dyDescent="0.25">
      <c r="A87"/>
      <c r="B87"/>
    </row>
    <row r="88" spans="1:17" ht="24.5" customHeight="1" x14ac:dyDescent="0.25">
      <c r="A88"/>
      <c r="B88"/>
    </row>
    <row r="89" spans="1:17" x14ac:dyDescent="0.25">
      <c r="A89"/>
      <c r="B89"/>
    </row>
    <row r="90" spans="1:17" x14ac:dyDescent="0.25">
      <c r="A90"/>
      <c r="B90"/>
    </row>
  </sheetData>
  <sheetProtection sheet="1" formatCells="0" formatColumns="0" formatRows="0"/>
  <mergeCells count="3">
    <mergeCell ref="E2:F2"/>
    <mergeCell ref="A25:D25"/>
    <mergeCell ref="B73:C73"/>
  </mergeCells>
  <conditionalFormatting sqref="D27:O27">
    <cfRule type="expression" dxfId="6" priority="2">
      <formula>IF(LagerHantering=2,TRUE,FALSE)</formula>
    </cfRule>
  </conditionalFormatting>
  <conditionalFormatting sqref="P27">
    <cfRule type="expression" dxfId="5" priority="1">
      <formula>IF(LagerHantering=2,TRUE,FALSE)</formula>
    </cfRule>
  </conditionalFormatting>
  <dataValidations count="2">
    <dataValidation type="list" allowBlank="1" showInputMessage="1" showErrorMessage="1" sqref="B38:B54 B66 B68 B5:B12 B16:B21" xr:uid="{984959A8-E59A-44D3-A913-ACC140405EBB}">
      <formula1>TblIntTyp</formula1>
    </dataValidation>
    <dataValidation type="list" allowBlank="1" showInputMessage="1" showErrorMessage="1" sqref="C38:C54 C5:C12 C16:C21" xr:uid="{1597B12F-AFB4-461A-B4A4-5F3478A617DB}">
      <formula1>TblKredTid</formula1>
    </dataValidation>
  </dataValidations>
  <hyperlinks>
    <hyperlink ref="B73:C73" location="CalcHelpDep" display="Beräkn hjälp Avskrivn" xr:uid="{61B77FE9-958A-457A-8B30-105585159867}"/>
  </hyperlink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3DBBC-1402-415D-8E64-803DF7E9788A}">
  <sheetPr>
    <tabColor theme="4"/>
  </sheetPr>
  <dimension ref="A1:AO148"/>
  <sheetViews>
    <sheetView showZeros="0" topLeftCell="A81" workbookViewId="0">
      <selection activeCell="F94" sqref="F94"/>
    </sheetView>
  </sheetViews>
  <sheetFormatPr defaultColWidth="8.6328125" defaultRowHeight="12.5" outlineLevelRow="1" x14ac:dyDescent="0.25"/>
  <cols>
    <col min="1" max="1" width="28.453125" style="4" customWidth="1"/>
    <col min="2" max="2" width="7.36328125" style="4" hidden="1" customWidth="1"/>
    <col min="3" max="4" width="7.6328125" style="4" customWidth="1"/>
    <col min="5" max="5" width="7.6328125" customWidth="1"/>
    <col min="6" max="6" width="11" customWidth="1" collapsed="1"/>
    <col min="7" max="18" width="11" customWidth="1"/>
    <col min="19" max="19" width="2.453125" customWidth="1"/>
    <col min="20" max="20" width="24.36328125" customWidth="1"/>
    <col min="27" max="35" width="9.1796875" customWidth="1"/>
  </cols>
  <sheetData>
    <row r="1" spans="1:35" ht="18" x14ac:dyDescent="0.4">
      <c r="A1" s="85" t="str">
        <f>"Likviditetsbudget enskild firma/HB "&amp;'Res Bud År3'!D4&amp;" till "&amp;'Res Bud År3'!O4</f>
        <v>Likviditetsbudget enskild firma/HB jan-27 till dec-27</v>
      </c>
      <c r="B1" s="85"/>
      <c r="C1" s="85"/>
      <c r="D1" s="85"/>
      <c r="E1" s="86"/>
      <c r="F1" s="86"/>
      <c r="G1" s="86"/>
      <c r="H1" s="86"/>
      <c r="I1" s="86"/>
      <c r="J1" s="86"/>
      <c r="K1" s="86"/>
      <c r="L1" s="86"/>
      <c r="M1" s="86"/>
      <c r="N1" s="86"/>
      <c r="O1" s="86"/>
      <c r="P1" s="86"/>
      <c r="Q1" s="86"/>
      <c r="R1" s="86"/>
      <c r="S1" s="133"/>
    </row>
    <row r="2" spans="1:35" ht="18" customHeight="1" x14ac:dyDescent="0.35">
      <c r="A2" s="127">
        <f>FtgNamn</f>
        <v>0</v>
      </c>
      <c r="B2" s="127"/>
      <c r="C2" s="127"/>
      <c r="D2" s="127"/>
      <c r="E2" s="398">
        <f>Kapitalbehov!D2</f>
        <v>0</v>
      </c>
      <c r="F2" s="398"/>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99" t="str">
        <f>'Res Bud År3'!D$4</f>
        <v>jan-27</v>
      </c>
      <c r="G4" s="99" t="str">
        <f>'Res Bud År3'!E$4</f>
        <v>feb-27</v>
      </c>
      <c r="H4" s="99" t="str">
        <f>'Res Bud År3'!F$4</f>
        <v>mar-27</v>
      </c>
      <c r="I4" s="99" t="str">
        <f>'Res Bud År3'!G$4</f>
        <v>apr-27</v>
      </c>
      <c r="J4" s="99" t="str">
        <f>'Res Bud År3'!H$4</f>
        <v>maj-27</v>
      </c>
      <c r="K4" s="99" t="str">
        <f>'Res Bud År3'!I$4</f>
        <v>jun-27</v>
      </c>
      <c r="L4" s="99" t="str">
        <f>'Res Bud År3'!J$4</f>
        <v>jul-27</v>
      </c>
      <c r="M4" s="99" t="str">
        <f>'Res Bud År3'!K$4</f>
        <v>aug-27</v>
      </c>
      <c r="N4" s="99" t="str">
        <f>'Res Bud År3'!L$4</f>
        <v>sep-27</v>
      </c>
      <c r="O4" s="99" t="str">
        <f>'Res Bud År3'!M$4</f>
        <v>okt-27</v>
      </c>
      <c r="P4" s="99" t="str">
        <f>'Res Bud År3'!N$4</f>
        <v>nov-27</v>
      </c>
      <c r="Q4" s="99" t="str">
        <f>'Res Bud År3'!O$4</f>
        <v>dec-27</v>
      </c>
      <c r="R4" s="99" t="s">
        <v>46</v>
      </c>
      <c r="S4" s="133"/>
      <c r="AA4" s="2"/>
      <c r="AB4" s="2"/>
      <c r="AC4" s="2"/>
      <c r="AD4" s="2"/>
      <c r="AE4" s="2"/>
      <c r="AF4" s="2"/>
      <c r="AG4" s="2"/>
      <c r="AH4" s="2"/>
      <c r="AI4" s="2"/>
    </row>
    <row r="5" spans="1:35" hidden="1" outlineLevel="1" x14ac:dyDescent="0.25">
      <c r="A5" s="94" t="s">
        <v>0</v>
      </c>
      <c r="B5" s="94"/>
      <c r="C5" s="94"/>
      <c r="D5" s="94"/>
      <c r="E5" s="98"/>
      <c r="F5" s="107">
        <f>IF(OR('Res Bud År3'!$C5="Kontant",'Res Bud År3'!$C5=""),'Res Bud År3'!$D5,0)
+IF('Res Bud År2'!$C5=30,'Res Bud År2'!$O5,0)+IF('Res Bud År2'!$C5=60,'Res Bud År2'!$N5,0)+IF('Res Bud År2'!$C5=90,'Res Bud År2'!$M5,0)</f>
        <v>0</v>
      </c>
      <c r="G5" s="107">
        <f>IF(OR('Res Bud År3'!$C5="Kontant",'Res Bud År3'!$C5=""),'Res Bud År3'!$E5,0)+IF('Res Bud År3'!$C5=30,'Res Bud År3'!$D5,0)
+IF('Res Bud År2'!$C5=60,'Res Bud År2'!$O5,0)+IF('Res Bud År2'!$C5=90,'Res Bud År2'!$N5,0)</f>
        <v>0</v>
      </c>
      <c r="H5" s="107">
        <f>IF(OR('Res Bud År3'!$C5="Kontant",'Res Bud År3'!$C5=""),'Res Bud År3'!$F5,0)+IF('Res Bud År3'!$C5=30,'Res Bud År3'!$E5,0)+IF('Res Bud År3'!$C5=60,'Res Bud År3'!$D5,0)
+IF('Res Bud År2'!$C5=90,'Res Bud År2'!$O5,0)</f>
        <v>0</v>
      </c>
      <c r="I5" s="107">
        <f>IF(OR('Res Bud År3'!$C5="Kontant",'Res Bud År3'!$C5=""),'Res Bud År3'!$G5,0)+IF('Res Bud År3'!$C5=30,'Res Bud År3'!$F5,0)+IF('Res Bud År3'!$C5=60,'Res Bud År3'!$E5,0)+IF('Res Bud År3'!$C5=90,'Res Bud År3'!$D5,0)</f>
        <v>0</v>
      </c>
      <c r="J5" s="107">
        <f>IF(OR('Res Bud År3'!$C5="Kontant",'Res Bud År3'!$C5=""),'Res Bud År3'!$H5,0)+IF('Res Bud År3'!$C5=30,'Res Bud År3'!$G5,0)+IF('Res Bud År3'!$C5=60,'Res Bud År3'!$F5,0)+IF('Res Bud År3'!$C5=90,'Res Bud År3'!$E5,0)</f>
        <v>0</v>
      </c>
      <c r="K5" s="107">
        <f>IF(OR('Res Bud År3'!$C5="Kontant",'Res Bud År3'!$C5=""),'Res Bud År3'!$I5,0)+IF('Res Bud År3'!$C5=30,'Res Bud År3'!$H5,0)+IF('Res Bud År3'!$C5=60,'Res Bud År3'!$G5,0)+IF('Res Bud År3'!$C5=90,'Res Bud År3'!$F5,0)</f>
        <v>0</v>
      </c>
      <c r="L5" s="107">
        <f>IF(OR('Res Bud År3'!$C5="Kontant",'Res Bud År3'!$C5=""),'Res Bud År3'!$J5,0)+IF('Res Bud År3'!$C5=30,'Res Bud År3'!$I5,0)+IF('Res Bud År3'!$C5=60,'Res Bud År3'!$H5,0)+IF('Res Bud År3'!$C5=90,'Res Bud År3'!$G5,0)</f>
        <v>0</v>
      </c>
      <c r="M5" s="107">
        <f>IF(OR('Res Bud År3'!$C5="Kontant",'Res Bud År3'!$C5=""),'Res Bud År3'!$K5,0)+IF('Res Bud År3'!$C5=30,'Res Bud År3'!$J5,0)+IF('Res Bud År3'!$C5=60,'Res Bud År3'!$I5,0)+IF('Res Bud År3'!$C5=90,'Res Bud År3'!$H5,0)</f>
        <v>0</v>
      </c>
      <c r="N5" s="107">
        <f>IF(OR('Res Bud År3'!$C5="Kontant",'Res Bud År3'!$C5=""),'Res Bud År3'!$L5,0)+IF('Res Bud År3'!$C5=30,'Res Bud År3'!$K5,0)+IF('Res Bud År3'!$C5=60,'Res Bud År3'!$J5,0)+IF('Res Bud År3'!$C5=90,'Res Bud År3'!$I5,0)</f>
        <v>0</v>
      </c>
      <c r="O5" s="107">
        <f>IF(OR('Res Bud År3'!$C5="Kontant",'Res Bud År3'!$C5=""),'Res Bud År3'!$M5,0)+IF('Res Bud År3'!$C5=30,'Res Bud År3'!$L5,0)+IF('Res Bud År3'!$C5=60,'Res Bud År3'!$K5,0)+IF('Res Bud År3'!$C5=90,'Res Bud År3'!$J5,0)</f>
        <v>0</v>
      </c>
      <c r="P5" s="107">
        <f>IF(OR('Res Bud År3'!$C5="Kontant",'Res Bud År3'!$C5=""),'Res Bud År3'!$N5,0)+IF('Res Bud År3'!$C5=30,'Res Bud År3'!$M5,0)+IF('Res Bud År3'!$C5=60,'Res Bud År3'!$L5,0)+IF('Res Bud År3'!$C5=90,'Res Bud År3'!$K5,0)</f>
        <v>0</v>
      </c>
      <c r="Q5" s="107">
        <f>IF(OR('Res Bud År3'!$C5="Kontant",'Res Bud År3'!$C5=""),'Res Bud År3'!$O5,0)+IF('Res Bud År3'!$C5=30,'Res Bud År3'!$N5,0)+IF('Res Bud År3'!$C5=60,'Res Bud År3'!$M5,0)+IF('Res Bud År3'!$C5=90,'Res Bud År3'!$L5,0)</f>
        <v>0</v>
      </c>
      <c r="R5" s="107">
        <f>SUM(F5:Q5)</f>
        <v>0</v>
      </c>
      <c r="S5" s="133"/>
    </row>
    <row r="6" spans="1:35" hidden="1" outlineLevel="1" x14ac:dyDescent="0.25">
      <c r="A6" s="94" t="s">
        <v>0</v>
      </c>
      <c r="B6" s="94"/>
      <c r="C6" s="94"/>
      <c r="D6" s="94"/>
      <c r="E6" s="98"/>
      <c r="F6" s="107">
        <f>IF(OR('Res Bud År3'!$C6="Kontant",'Res Bud År3'!$C6=""),'Res Bud År3'!$D6,0)
+IF('Res Bud År2'!$C6=30,'Res Bud År2'!$O6,0)+IF('Res Bud År2'!$C6=60,'Res Bud År2'!$N6,0)+IF('Res Bud År2'!$C6=90,'Res Bud År2'!$M6,0)</f>
        <v>0</v>
      </c>
      <c r="G6" s="107">
        <f>IF(OR('Res Bud År3'!$C6="Kontant",'Res Bud År3'!$C6=""),'Res Bud År3'!$E6,0)+IF('Res Bud År3'!$C6=30,'Res Bud År3'!$D6,0)
+IF('Res Bud År2'!$C6=60,'Res Bud År2'!$O6,0)+IF('Res Bud År2'!$C6=90,'Res Bud År2'!$N6,0)</f>
        <v>0</v>
      </c>
      <c r="H6" s="107">
        <f>IF(OR('Res Bud År3'!$C6="Kontant",'Res Bud År3'!$C6=""),'Res Bud År3'!$F6,0)+IF('Res Bud År3'!$C6=30,'Res Bud År3'!$E6,0)+IF('Res Bud År3'!$C6=60,'Res Bud År3'!$D6,0)
+IF('Res Bud År2'!$C6=90,'Res Bud År2'!$O6,0)</f>
        <v>0</v>
      </c>
      <c r="I6" s="107">
        <f>IF(OR('Res Bud År3'!$C6="Kontant",'Res Bud År3'!$C6=""),'Res Bud År3'!$G6,0)+IF('Res Bud År3'!$C6=30,'Res Bud År3'!$F6,0)+IF('Res Bud År3'!$C6=60,'Res Bud År3'!$E6,0)+IF('Res Bud År3'!$C6=90,'Res Bud År3'!$D6,0)</f>
        <v>0</v>
      </c>
      <c r="J6" s="107">
        <f>IF(OR('Res Bud År3'!$C6="Kontant",'Res Bud År3'!$C6=""),'Res Bud År3'!$H6,0)+IF('Res Bud År3'!$C6=30,'Res Bud År3'!$G6,0)+IF('Res Bud År3'!$C6=60,'Res Bud År3'!$F6,0)+IF('Res Bud År3'!$C6=90,'Res Bud År3'!$E6,0)</f>
        <v>0</v>
      </c>
      <c r="K6" s="107">
        <f>IF(OR('Res Bud År3'!$C6="Kontant",'Res Bud År3'!$C6=""),'Res Bud År3'!$I6,0)+IF('Res Bud År3'!$C6=30,'Res Bud År3'!$H6,0)+IF('Res Bud År3'!$C6=60,'Res Bud År3'!$G6,0)+IF('Res Bud År3'!$C6=90,'Res Bud År3'!$F6,0)</f>
        <v>0</v>
      </c>
      <c r="L6" s="107">
        <f>IF(OR('Res Bud År3'!$C6="Kontant",'Res Bud År3'!$C6=""),'Res Bud År3'!$J6,0)+IF('Res Bud År3'!$C6=30,'Res Bud År3'!$I6,0)+IF('Res Bud År3'!$C6=60,'Res Bud År3'!$H6,0)+IF('Res Bud År3'!$C6=90,'Res Bud År3'!$G6,0)</f>
        <v>0</v>
      </c>
      <c r="M6" s="107">
        <f>IF(OR('Res Bud År3'!$C6="Kontant",'Res Bud År3'!$C6=""),'Res Bud År3'!$K6,0)+IF('Res Bud År3'!$C6=30,'Res Bud År3'!$J6,0)+IF('Res Bud År3'!$C6=60,'Res Bud År3'!$I6,0)+IF('Res Bud År3'!$C6=90,'Res Bud År3'!$H6,0)</f>
        <v>0</v>
      </c>
      <c r="N6" s="107">
        <f>IF(OR('Res Bud År3'!$C6="Kontant",'Res Bud År3'!$C6=""),'Res Bud År3'!$L6,0)+IF('Res Bud År3'!$C6=30,'Res Bud År3'!$K6,0)+IF('Res Bud År3'!$C6=60,'Res Bud År3'!$J6,0)+IF('Res Bud År3'!$C6=90,'Res Bud År3'!$I6,0)</f>
        <v>0</v>
      </c>
      <c r="O6" s="107">
        <f>IF(OR('Res Bud År3'!$C6="Kontant",'Res Bud År3'!$C6=""),'Res Bud År3'!$M6,0)+IF('Res Bud År3'!$C6=30,'Res Bud År3'!$L6,0)+IF('Res Bud År3'!$C6=60,'Res Bud År3'!$K6,0)+IF('Res Bud År3'!$C6=90,'Res Bud År3'!$J6,0)</f>
        <v>0</v>
      </c>
      <c r="P6" s="107">
        <f>IF(OR('Res Bud År3'!$C6="Kontant",'Res Bud År3'!$C6=""),'Res Bud År3'!$N6,0)+IF('Res Bud År3'!$C6=30,'Res Bud År3'!$M6,0)+IF('Res Bud År3'!$C6=60,'Res Bud År3'!$L6,0)+IF('Res Bud År3'!$C6=90,'Res Bud År3'!$K6,0)</f>
        <v>0</v>
      </c>
      <c r="Q6" s="107">
        <f>IF(OR('Res Bud År3'!$C6="Kontant",'Res Bud År3'!$C6=""),'Res Bud År3'!$O6,0)+IF('Res Bud År3'!$C6=30,'Res Bud År3'!$N6,0)+IF('Res Bud År3'!$C6=60,'Res Bud År3'!$M6,0)+IF('Res Bud År3'!$C6=90,'Res Bud År3'!$L6,0)</f>
        <v>0</v>
      </c>
      <c r="R6" s="107">
        <f t="shared" ref="R6:R8" si="0">SUM(F6:Q6)</f>
        <v>0</v>
      </c>
      <c r="S6" s="133"/>
    </row>
    <row r="7" spans="1:35" hidden="1" outlineLevel="1" x14ac:dyDescent="0.25">
      <c r="A7" s="94" t="s">
        <v>0</v>
      </c>
      <c r="B7" s="94"/>
      <c r="C7" s="94"/>
      <c r="D7" s="94"/>
      <c r="E7" s="98"/>
      <c r="F7" s="107">
        <f>IF(OR('Res Bud År3'!$C7="Kontant",'Res Bud År3'!$C7=""),'Res Bud År3'!$D7,0)
+IF('Res Bud År2'!$C7=30,'Res Bud År2'!$O7,0)+IF('Res Bud År2'!$C7=60,'Res Bud År2'!$N7,0)+IF('Res Bud År2'!$C7=90,'Res Bud År2'!$M7,0)</f>
        <v>0</v>
      </c>
      <c r="G7" s="107">
        <f>IF(OR('Res Bud År3'!$C7="Kontant",'Res Bud År3'!$C7=""),'Res Bud År3'!$E7,0)+IF('Res Bud År3'!$C7=30,'Res Bud År3'!$D7,0)
+IF('Res Bud År2'!$C7=60,'Res Bud År2'!$O7,0)+IF('Res Bud År2'!$C7=90,'Res Bud År2'!$N7,0)</f>
        <v>0</v>
      </c>
      <c r="H7" s="107">
        <f>IF(OR('Res Bud År3'!$C7="Kontant",'Res Bud År3'!$C7=""),'Res Bud År3'!$F7,0)+IF('Res Bud År3'!$C7=30,'Res Bud År3'!$E7,0)+IF('Res Bud År3'!$C7=60,'Res Bud År3'!$D7,0)
+IF('Res Bud År2'!$C7=90,'Res Bud År2'!$O7,0)</f>
        <v>0</v>
      </c>
      <c r="I7" s="107">
        <f>IF(OR('Res Bud År3'!$C7="Kontant",'Res Bud År3'!$C7=""),'Res Bud År3'!$G7,0)+IF('Res Bud År3'!$C7=30,'Res Bud År3'!$F7,0)+IF('Res Bud År3'!$C7=60,'Res Bud År3'!$E7,0)+IF('Res Bud År3'!$C7=90,'Res Bud År3'!$D7,0)</f>
        <v>0</v>
      </c>
      <c r="J7" s="107">
        <f>IF(OR('Res Bud År3'!$C7="Kontant",'Res Bud År3'!$C7=""),'Res Bud År3'!$H7,0)+IF('Res Bud År3'!$C7=30,'Res Bud År3'!$G7,0)+IF('Res Bud År3'!$C7=60,'Res Bud År3'!$F7,0)+IF('Res Bud År3'!$C7=90,'Res Bud År3'!$E7,0)</f>
        <v>0</v>
      </c>
      <c r="K7" s="107">
        <f>IF(OR('Res Bud År3'!$C7="Kontant",'Res Bud År3'!$C7=""),'Res Bud År3'!$I7,0)+IF('Res Bud År3'!$C7=30,'Res Bud År3'!$H7,0)+IF('Res Bud År3'!$C7=60,'Res Bud År3'!$G7,0)+IF('Res Bud År3'!$C7=90,'Res Bud År3'!$F7,0)</f>
        <v>0</v>
      </c>
      <c r="L7" s="107">
        <f>IF(OR('Res Bud År3'!$C7="Kontant",'Res Bud År3'!$C7=""),'Res Bud År3'!$J7,0)+IF('Res Bud År3'!$C7=30,'Res Bud År3'!$I7,0)+IF('Res Bud År3'!$C7=60,'Res Bud År3'!$H7,0)+IF('Res Bud År3'!$C7=90,'Res Bud År3'!$G7,0)</f>
        <v>0</v>
      </c>
      <c r="M7" s="107">
        <f>IF(OR('Res Bud År3'!$C7="Kontant",'Res Bud År3'!$C7=""),'Res Bud År3'!$K7,0)+IF('Res Bud År3'!$C7=30,'Res Bud År3'!$J7,0)+IF('Res Bud År3'!$C7=60,'Res Bud År3'!$I7,0)+IF('Res Bud År3'!$C7=90,'Res Bud År3'!$H7,0)</f>
        <v>0</v>
      </c>
      <c r="N7" s="107">
        <f>IF(OR('Res Bud År3'!$C7="Kontant",'Res Bud År3'!$C7=""),'Res Bud År3'!$L7,0)+IF('Res Bud År3'!$C7=30,'Res Bud År3'!$K7,0)+IF('Res Bud År3'!$C7=60,'Res Bud År3'!$J7,0)+IF('Res Bud År3'!$C7=90,'Res Bud År3'!$I7,0)</f>
        <v>0</v>
      </c>
      <c r="O7" s="107">
        <f>IF(OR('Res Bud År3'!$C7="Kontant",'Res Bud År3'!$C7=""),'Res Bud År3'!$M7,0)+IF('Res Bud År3'!$C7=30,'Res Bud År3'!$L7,0)+IF('Res Bud År3'!$C7=60,'Res Bud År3'!$K7,0)+IF('Res Bud År3'!$C7=90,'Res Bud År3'!$J7,0)</f>
        <v>0</v>
      </c>
      <c r="P7" s="107">
        <f>IF(OR('Res Bud År3'!$C7="Kontant",'Res Bud År3'!$C7=""),'Res Bud År3'!$N7,0)+IF('Res Bud År3'!$C7=30,'Res Bud År3'!$M7,0)+IF('Res Bud År3'!$C7=60,'Res Bud År3'!$L7,0)+IF('Res Bud År3'!$C7=90,'Res Bud År3'!$K7,0)</f>
        <v>0</v>
      </c>
      <c r="Q7" s="107">
        <f>IF(OR('Res Bud År3'!$C7="Kontant",'Res Bud År3'!$C7=""),'Res Bud År3'!$O7,0)+IF('Res Bud År3'!$C7=30,'Res Bud År3'!$N7,0)+IF('Res Bud År3'!$C7=60,'Res Bud År3'!$M7,0)+IF('Res Bud År3'!$C7=90,'Res Bud År3'!$L7,0)</f>
        <v>0</v>
      </c>
      <c r="R7" s="107">
        <f t="shared" si="0"/>
        <v>0</v>
      </c>
      <c r="S7" s="133"/>
    </row>
    <row r="8" spans="1:35" hidden="1" outlineLevel="1" x14ac:dyDescent="0.25">
      <c r="A8" s="94" t="s">
        <v>0</v>
      </c>
      <c r="B8" s="94"/>
      <c r="C8" s="94"/>
      <c r="D8" s="94"/>
      <c r="E8" s="98"/>
      <c r="F8" s="107">
        <f>IF(OR('Res Bud År3'!$C8="Kontant",'Res Bud År3'!$C8=""),'Res Bud År3'!$D8,0)
+IF('Res Bud År2'!$C8=30,'Res Bud År2'!$O8,0)+IF('Res Bud År2'!$C8=60,'Res Bud År2'!$N8,0)+IF('Res Bud År2'!$C8=90,'Res Bud År2'!$M8,0)</f>
        <v>0</v>
      </c>
      <c r="G8" s="107">
        <f>IF(OR('Res Bud År3'!$C8="Kontant",'Res Bud År3'!$C8=""),'Res Bud År3'!$E8,0)+IF('Res Bud År3'!$C8=30,'Res Bud År3'!$D8,0)
+IF('Res Bud År2'!$C8=60,'Res Bud År2'!$O8,0)+IF('Res Bud År2'!$C8=90,'Res Bud År2'!$N8,0)</f>
        <v>0</v>
      </c>
      <c r="H8" s="107">
        <f>IF(OR('Res Bud År3'!$C8="Kontant",'Res Bud År3'!$C8=""),'Res Bud År3'!$F8,0)+IF('Res Bud År3'!$C8=30,'Res Bud År3'!$E8,0)+IF('Res Bud År3'!$C8=60,'Res Bud År3'!$D8,0)
+IF('Res Bud År2'!$C8=90,'Res Bud År2'!$O8,0)</f>
        <v>0</v>
      </c>
      <c r="I8" s="107">
        <f>IF(OR('Res Bud År3'!$C8="Kontant",'Res Bud År3'!$C8=""),'Res Bud År3'!$G8,0)+IF('Res Bud År3'!$C8=30,'Res Bud År3'!$F8,0)+IF('Res Bud År3'!$C8=60,'Res Bud År3'!$E8,0)+IF('Res Bud År3'!$C8=90,'Res Bud År3'!$D8,0)</f>
        <v>0</v>
      </c>
      <c r="J8" s="107">
        <f>IF(OR('Res Bud År3'!$C8="Kontant",'Res Bud År3'!$C8=""),'Res Bud År3'!$H8,0)+IF('Res Bud År3'!$C8=30,'Res Bud År3'!$G8,0)+IF('Res Bud År3'!$C8=60,'Res Bud År3'!$F8,0)+IF('Res Bud År3'!$C8=90,'Res Bud År3'!$E8,0)</f>
        <v>0</v>
      </c>
      <c r="K8" s="107">
        <f>IF(OR('Res Bud År3'!$C8="Kontant",'Res Bud År3'!$C8=""),'Res Bud År3'!$I8,0)+IF('Res Bud År3'!$C8=30,'Res Bud År3'!$H8,0)+IF('Res Bud År3'!$C8=60,'Res Bud År3'!$G8,0)+IF('Res Bud År3'!$C8=90,'Res Bud År3'!$F8,0)</f>
        <v>0</v>
      </c>
      <c r="L8" s="107">
        <f>IF(OR('Res Bud År3'!$C8="Kontant",'Res Bud År3'!$C8=""),'Res Bud År3'!$J8,0)+IF('Res Bud År3'!$C8=30,'Res Bud År3'!$I8,0)+IF('Res Bud År3'!$C8=60,'Res Bud År3'!$H8,0)+IF('Res Bud År3'!$C8=90,'Res Bud År3'!$G8,0)</f>
        <v>0</v>
      </c>
      <c r="M8" s="107">
        <f>IF(OR('Res Bud År3'!$C8="Kontant",'Res Bud År3'!$C8=""),'Res Bud År3'!$K8,0)+IF('Res Bud År3'!$C8=30,'Res Bud År3'!$J8,0)+IF('Res Bud År3'!$C8=60,'Res Bud År3'!$I8,0)+IF('Res Bud År3'!$C8=90,'Res Bud År3'!$H8,0)</f>
        <v>0</v>
      </c>
      <c r="N8" s="107">
        <f>IF(OR('Res Bud År3'!$C8="Kontant",'Res Bud År3'!$C8=""),'Res Bud År3'!$L8,0)+IF('Res Bud År3'!$C8=30,'Res Bud År3'!$K8,0)+IF('Res Bud År3'!$C8=60,'Res Bud År3'!$J8,0)+IF('Res Bud År3'!$C8=90,'Res Bud År3'!$I8,0)</f>
        <v>0</v>
      </c>
      <c r="O8" s="107">
        <f>IF(OR('Res Bud År3'!$C8="Kontant",'Res Bud År3'!$C8=""),'Res Bud År3'!$M8,0)+IF('Res Bud År3'!$C8=30,'Res Bud År3'!$L8,0)+IF('Res Bud År3'!$C8=60,'Res Bud År3'!$K8,0)+IF('Res Bud År3'!$C8=90,'Res Bud År3'!$J8,0)</f>
        <v>0</v>
      </c>
      <c r="P8" s="107">
        <f>IF(OR('Res Bud År3'!$C8="Kontant",'Res Bud År3'!$C8=""),'Res Bud År3'!$N8,0)+IF('Res Bud År3'!$C8=30,'Res Bud År3'!$M8,0)+IF('Res Bud År3'!$C8=60,'Res Bud År3'!$L8,0)+IF('Res Bud År3'!$C8=90,'Res Bud År3'!$K8,0)</f>
        <v>0</v>
      </c>
      <c r="Q8" s="107">
        <f>IF(OR('Res Bud År3'!$C8="Kontant",'Res Bud År3'!$C8=""),'Res Bud År3'!$O8,0)+IF('Res Bud År3'!$C8=30,'Res Bud År3'!$N8,0)+IF('Res Bud År3'!$C8=60,'Res Bud År3'!$M8,0)+IF('Res Bud År3'!$C8=90,'Res Bud År3'!$L8,0)</f>
        <v>0</v>
      </c>
      <c r="R8" s="107">
        <f t="shared" si="0"/>
        <v>0</v>
      </c>
      <c r="S8" s="133"/>
    </row>
    <row r="9" spans="1:35" hidden="1" outlineLevel="1" x14ac:dyDescent="0.25">
      <c r="A9" s="94" t="s">
        <v>0</v>
      </c>
      <c r="B9" s="94"/>
      <c r="C9" s="94"/>
      <c r="D9" s="94"/>
      <c r="E9" s="98"/>
      <c r="F9" s="107">
        <f>IF(OR('Res Bud År3'!$C9="Kontant",'Res Bud År3'!$C9=""),'Res Bud År3'!$D9,0)
+IF('Res Bud År2'!$C9=30,'Res Bud År2'!$O9,0)+IF('Res Bud År2'!$C9=60,'Res Bud År2'!$N9,0)+IF('Res Bud År2'!$C9=90,'Res Bud År2'!$M9,0)</f>
        <v>0</v>
      </c>
      <c r="G9" s="107">
        <f>IF(OR('Res Bud År3'!$C9="Kontant",'Res Bud År3'!$C9=""),'Res Bud År3'!$E9,0)+IF('Res Bud År3'!$C9=30,'Res Bud År3'!$D9,0)
+IF('Res Bud År2'!$C9=60,'Res Bud År2'!$O9,0)+IF('Res Bud År2'!$C9=90,'Res Bud År2'!$N9,0)</f>
        <v>0</v>
      </c>
      <c r="H9" s="107">
        <f>IF(OR('Res Bud År3'!$C9="Kontant",'Res Bud År3'!$C9=""),'Res Bud År3'!$F9,0)+IF('Res Bud År3'!$C9=30,'Res Bud År3'!$E9,0)+IF('Res Bud År3'!$C9=60,'Res Bud År3'!$D9,0)
+IF('Res Bud År2'!$C9=90,'Res Bud År2'!$O9,0)</f>
        <v>0</v>
      </c>
      <c r="I9" s="107">
        <f>IF(OR('Res Bud År3'!$C9="Kontant",'Res Bud År3'!$C9=""),'Res Bud År3'!$G9,0)+IF('Res Bud År3'!$C9=30,'Res Bud År3'!$F9,0)+IF('Res Bud År3'!$C9=60,'Res Bud År3'!$E9,0)+IF('Res Bud År3'!$C9=90,'Res Bud År3'!$D9,0)</f>
        <v>0</v>
      </c>
      <c r="J9" s="107">
        <f>IF(OR('Res Bud År3'!$C9="Kontant",'Res Bud År3'!$C9=""),'Res Bud År3'!$H9,0)+IF('Res Bud År3'!$C9=30,'Res Bud År3'!$G9,0)+IF('Res Bud År3'!$C9=60,'Res Bud År3'!$F9,0)+IF('Res Bud År3'!$C9=90,'Res Bud År3'!$E9,0)</f>
        <v>0</v>
      </c>
      <c r="K9" s="107">
        <f>IF(OR('Res Bud År3'!$C9="Kontant",'Res Bud År3'!$C9=""),'Res Bud År3'!$I9,0)+IF('Res Bud År3'!$C9=30,'Res Bud År3'!$H9,0)+IF('Res Bud År3'!$C9=60,'Res Bud År3'!$G9,0)+IF('Res Bud År3'!$C9=90,'Res Bud År3'!$F9,0)</f>
        <v>0</v>
      </c>
      <c r="L9" s="107">
        <f>IF(OR('Res Bud År3'!$C9="Kontant",'Res Bud År3'!$C9=""),'Res Bud År3'!$J9,0)+IF('Res Bud År3'!$C9=30,'Res Bud År3'!$I9,0)+IF('Res Bud År3'!$C9=60,'Res Bud År3'!$H9,0)+IF('Res Bud År3'!$C9=90,'Res Bud År3'!$G9,0)</f>
        <v>0</v>
      </c>
      <c r="M9" s="107">
        <f>IF(OR('Res Bud År3'!$C9="Kontant",'Res Bud År3'!$C9=""),'Res Bud År3'!$K9,0)+IF('Res Bud År3'!$C9=30,'Res Bud År3'!$J9,0)+IF('Res Bud År3'!$C9=60,'Res Bud År3'!$I9,0)+IF('Res Bud År3'!$C9=90,'Res Bud År3'!$H9,0)</f>
        <v>0</v>
      </c>
      <c r="N9" s="107">
        <f>IF(OR('Res Bud År3'!$C9="Kontant",'Res Bud År3'!$C9=""),'Res Bud År3'!$L9,0)+IF('Res Bud År3'!$C9=30,'Res Bud År3'!$K9,0)+IF('Res Bud År3'!$C9=60,'Res Bud År3'!$J9,0)+IF('Res Bud År3'!$C9=90,'Res Bud År3'!$I9,0)</f>
        <v>0</v>
      </c>
      <c r="O9" s="107">
        <f>IF(OR('Res Bud År3'!$C9="Kontant",'Res Bud År3'!$C9=""),'Res Bud År3'!$M9,0)+IF('Res Bud År3'!$C9=30,'Res Bud År3'!$L9,0)+IF('Res Bud År3'!$C9=60,'Res Bud År3'!$K9,0)+IF('Res Bud År3'!$C9=90,'Res Bud År3'!$J9,0)</f>
        <v>0</v>
      </c>
      <c r="P9" s="107">
        <f>IF(OR('Res Bud År3'!$C9="Kontant",'Res Bud År3'!$C9=""),'Res Bud År3'!$N9,0)+IF('Res Bud År3'!$C9=30,'Res Bud År3'!$M9,0)+IF('Res Bud År3'!$C9=60,'Res Bud År3'!$L9,0)+IF('Res Bud År3'!$C9=90,'Res Bud År3'!$K9,0)</f>
        <v>0</v>
      </c>
      <c r="Q9" s="107">
        <f>IF(OR('Res Bud År3'!$C9="Kontant",'Res Bud År3'!$C9=""),'Res Bud År3'!$O9,0)+IF('Res Bud År3'!$C9=30,'Res Bud År3'!$N9,0)+IF('Res Bud År3'!$C9=60,'Res Bud År3'!$M9,0)+IF('Res Bud År3'!$C9=90,'Res Bud År3'!$L9,0)</f>
        <v>0</v>
      </c>
      <c r="R9" s="107">
        <f>SUM(F9:Q9)</f>
        <v>0</v>
      </c>
      <c r="S9" s="133"/>
    </row>
    <row r="10" spans="1:35" hidden="1" outlineLevel="1" x14ac:dyDescent="0.25">
      <c r="A10" s="94" t="s">
        <v>0</v>
      </c>
      <c r="B10" s="94"/>
      <c r="C10" s="94"/>
      <c r="D10" s="94"/>
      <c r="E10" s="98"/>
      <c r="F10" s="107">
        <f>IF(OR('Res Bud År3'!$C10="Kontant",'Res Bud År3'!$C10=""),'Res Bud År3'!$D10,0)
+IF('Res Bud År2'!$C10=30,'Res Bud År2'!$O10,0)+IF('Res Bud År2'!$C10=60,'Res Bud År2'!$N10,0)+IF('Res Bud År2'!$C10=90,'Res Bud År2'!$M10,0)</f>
        <v>0</v>
      </c>
      <c r="G10" s="107">
        <f>IF(OR('Res Bud År3'!$C10="Kontant",'Res Bud År3'!$C10=""),'Res Bud År3'!$E10,0)+IF('Res Bud År3'!$C10=30,'Res Bud År3'!$D10,0)
+IF('Res Bud År2'!$C10=60,'Res Bud År2'!$O10,0)+IF('Res Bud År2'!$C10=90,'Res Bud År2'!$N10,0)</f>
        <v>0</v>
      </c>
      <c r="H10" s="107">
        <f>IF(OR('Res Bud År3'!$C10="Kontant",'Res Bud År3'!$C10=""),'Res Bud År3'!$F10,0)+IF('Res Bud År3'!$C10=30,'Res Bud År3'!$E10,0)+IF('Res Bud År3'!$C10=60,'Res Bud År3'!$D10,0)
+IF('Res Bud År2'!$C10=90,'Res Bud År2'!$O10,0)</f>
        <v>0</v>
      </c>
      <c r="I10" s="107">
        <f>IF(OR('Res Bud År3'!$C10="Kontant",'Res Bud År3'!$C10=""),'Res Bud År3'!$G10,0)+IF('Res Bud År3'!$C10=30,'Res Bud År3'!$F10,0)+IF('Res Bud År3'!$C10=60,'Res Bud År3'!$E10,0)+IF('Res Bud År3'!$C10=90,'Res Bud År3'!$D10,0)</f>
        <v>0</v>
      </c>
      <c r="J10" s="107">
        <f>IF(OR('Res Bud År3'!$C10="Kontant",'Res Bud År3'!$C10=""),'Res Bud År3'!$H10,0)+IF('Res Bud År3'!$C10=30,'Res Bud År3'!$G10,0)+IF('Res Bud År3'!$C10=60,'Res Bud År3'!$F10,0)+IF('Res Bud År3'!$C10=90,'Res Bud År3'!$E10,0)</f>
        <v>0</v>
      </c>
      <c r="K10" s="107">
        <f>IF(OR('Res Bud År3'!$C10="Kontant",'Res Bud År3'!$C10=""),'Res Bud År3'!$I10,0)+IF('Res Bud År3'!$C10=30,'Res Bud År3'!$H10,0)+IF('Res Bud År3'!$C10=60,'Res Bud År3'!$G10,0)+IF('Res Bud År3'!$C10=90,'Res Bud År3'!$F10,0)</f>
        <v>0</v>
      </c>
      <c r="L10" s="107">
        <f>IF(OR('Res Bud År3'!$C10="Kontant",'Res Bud År3'!$C10=""),'Res Bud År3'!$J10,0)+IF('Res Bud År3'!$C10=30,'Res Bud År3'!$I10,0)+IF('Res Bud År3'!$C10=60,'Res Bud År3'!$H10,0)+IF('Res Bud År3'!$C10=90,'Res Bud År3'!$G10,0)</f>
        <v>0</v>
      </c>
      <c r="M10" s="107">
        <f>IF(OR('Res Bud År3'!$C10="Kontant",'Res Bud År3'!$C10=""),'Res Bud År3'!$K10,0)+IF('Res Bud År3'!$C10=30,'Res Bud År3'!$J10,0)+IF('Res Bud År3'!$C10=60,'Res Bud År3'!$I10,0)+IF('Res Bud År3'!$C10=90,'Res Bud År3'!$H10,0)</f>
        <v>0</v>
      </c>
      <c r="N10" s="107">
        <f>IF(OR('Res Bud År3'!$C10="Kontant",'Res Bud År3'!$C10=""),'Res Bud År3'!$L10,0)+IF('Res Bud År3'!$C10=30,'Res Bud År3'!$K10,0)+IF('Res Bud År3'!$C10=60,'Res Bud År3'!$J10,0)+IF('Res Bud År3'!$C10=90,'Res Bud År3'!$I10,0)</f>
        <v>0</v>
      </c>
      <c r="O10" s="107">
        <f>IF(OR('Res Bud År3'!$C10="Kontant",'Res Bud År3'!$C10=""),'Res Bud År3'!$M10,0)+IF('Res Bud År3'!$C10=30,'Res Bud År3'!$L10,0)+IF('Res Bud År3'!$C10=60,'Res Bud År3'!$K10,0)+IF('Res Bud År3'!$C10=90,'Res Bud År3'!$J10,0)</f>
        <v>0</v>
      </c>
      <c r="P10" s="107">
        <f>IF(OR('Res Bud År3'!$C10="Kontant",'Res Bud År3'!$C10=""),'Res Bud År3'!$N10,0)+IF('Res Bud År3'!$C10=30,'Res Bud År3'!$M10,0)+IF('Res Bud År3'!$C10=60,'Res Bud År3'!$L10,0)+IF('Res Bud År3'!$C10=90,'Res Bud År3'!$K10,0)</f>
        <v>0</v>
      </c>
      <c r="Q10" s="107">
        <f>IF(OR('Res Bud År3'!$C10="Kontant",'Res Bud År3'!$C10=""),'Res Bud År3'!$O10,0)+IF('Res Bud År3'!$C10=30,'Res Bud År3'!$N10,0)+IF('Res Bud År3'!$C10=60,'Res Bud År3'!$M10,0)+IF('Res Bud År3'!$C10=90,'Res Bud År3'!$L10,0)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0</v>
      </c>
      <c r="B12" s="94"/>
      <c r="C12" s="94"/>
      <c r="D12" s="94"/>
      <c r="E12" s="98"/>
      <c r="F12" s="107">
        <f>IF(OR('Res Bud År3'!$C12="Kontant",'Res Bud År3'!$C12=""),'Res Bud År3'!$D12,0)
+IF('Res Bud År2'!$C12=30,'Res Bud År2'!$O12,0)+IF('Res Bud År2'!$C12=60,'Res Bud År2'!$N12,0)+IF('Res Bud År2'!$C12=90,'Res Bud År2'!$M12,0)</f>
        <v>0</v>
      </c>
      <c r="G12" s="107">
        <f>IF(OR('Res Bud År3'!$C12="Kontant",'Res Bud År3'!$C12=""),'Res Bud År3'!$E12,0)+IF('Res Bud År3'!$C12=30,'Res Bud År3'!$D12,0)
+IF('Res Bud År2'!$C12=60,'Res Bud År2'!$O12,0)+IF('Res Bud År2'!$C12=90,'Res Bud År2'!$N12,0)</f>
        <v>0</v>
      </c>
      <c r="H12" s="107">
        <f>IF(OR('Res Bud År3'!$C12="Kontant",'Res Bud År3'!$C12=""),'Res Bud År3'!$F12,0)+IF('Res Bud År3'!$C12=30,'Res Bud År3'!$E12,0)+IF('Res Bud År3'!$C12=60,'Res Bud År3'!$D12,0)
+IF('Res Bud År2'!$C12=90,'Res Bud År2'!$O12,0)</f>
        <v>0</v>
      </c>
      <c r="I12" s="107">
        <f>IF(OR('Res Bud År3'!$C12="Kontant",'Res Bud År3'!$C12=""),'Res Bud År3'!$G12,0)+IF('Res Bud År3'!$C12=30,'Res Bud År3'!$F12,0)+IF('Res Bud År3'!$C12=60,'Res Bud År3'!$E12,0)+IF('Res Bud År3'!$C12=90,'Res Bud År3'!$D12,0)</f>
        <v>0</v>
      </c>
      <c r="J12" s="107">
        <f>IF(OR('Res Bud År3'!$C12="Kontant",'Res Bud År3'!$C12=""),'Res Bud År3'!$H12,0)+IF('Res Bud År3'!$C12=30,'Res Bud År3'!$G12,0)+IF('Res Bud År3'!$C12=60,'Res Bud År3'!$F12,0)+IF('Res Bud År3'!$C12=90,'Res Bud År3'!$E12,0)</f>
        <v>0</v>
      </c>
      <c r="K12" s="107">
        <f>IF(OR('Res Bud År3'!$C12="Kontant",'Res Bud År3'!$C12=""),'Res Bud År3'!$I12,0)+IF('Res Bud År3'!$C12=30,'Res Bud År3'!$H12,0)+IF('Res Bud År3'!$C12=60,'Res Bud År3'!$G12,0)+IF('Res Bud År3'!$C12=90,'Res Bud År3'!$F12,0)</f>
        <v>0</v>
      </c>
      <c r="L12" s="107">
        <f>IF(OR('Res Bud År3'!$C12="Kontant",'Res Bud År3'!$C12=""),'Res Bud År3'!$J12,0)+IF('Res Bud År3'!$C12=30,'Res Bud År3'!$I12,0)+IF('Res Bud År3'!$C12=60,'Res Bud År3'!$H12,0)+IF('Res Bud År3'!$C12=90,'Res Bud År3'!$G12,0)</f>
        <v>0</v>
      </c>
      <c r="M12" s="107">
        <f>IF(OR('Res Bud År3'!$C12="Kontant",'Res Bud År3'!$C12=""),'Res Bud År3'!$K12,0)+IF('Res Bud År3'!$C12=30,'Res Bud År3'!$J12,0)+IF('Res Bud År3'!$C12=60,'Res Bud År3'!$I12,0)+IF('Res Bud År3'!$C12=90,'Res Bud År3'!$H12,0)</f>
        <v>0</v>
      </c>
      <c r="N12" s="107">
        <f>IF(OR('Res Bud År3'!$C12="Kontant",'Res Bud År3'!$C12=""),'Res Bud År3'!$L12,0)+IF('Res Bud År3'!$C12=30,'Res Bud År3'!$K12,0)+IF('Res Bud År3'!$C12=60,'Res Bud År3'!$J12,0)+IF('Res Bud År3'!$C12=90,'Res Bud År3'!$I12,0)</f>
        <v>0</v>
      </c>
      <c r="O12" s="107">
        <f>IF(OR('Res Bud År3'!$C12="Kontant",'Res Bud År3'!$C12=""),'Res Bud År3'!$M12,0)+IF('Res Bud År3'!$C12=30,'Res Bud År3'!$L12,0)+IF('Res Bud År3'!$C12=60,'Res Bud År3'!$K12,0)+IF('Res Bud År3'!$C12=90,'Res Bud År3'!$J12,0)</f>
        <v>0</v>
      </c>
      <c r="P12" s="107">
        <f>IF(OR('Res Bud År3'!$C12="Kontant",'Res Bud År3'!$C12=""),'Res Bud År3'!$N12,0)+IF('Res Bud År3'!$C12=30,'Res Bud År3'!$M12,0)+IF('Res Bud År3'!$C12=60,'Res Bud År3'!$L12,0)+IF('Res Bud År3'!$C12=90,'Res Bud År3'!$K12,0)</f>
        <v>0</v>
      </c>
      <c r="Q12" s="107">
        <f>IF(OR('Res Bud År3'!$C12="Kontant",'Res Bud År3'!$C12=""),'Res Bud År3'!$O12,0)+IF('Res Bud År3'!$C12=30,'Res Bud År3'!$N12,0)+IF('Res Bud År3'!$C12=60,'Res Bud År3'!$M12,0)+IF('Res Bud År3'!$C12=90,'Res Bud År3'!$L12,0)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2"/>
      <c r="AB13" s="2"/>
      <c r="AC13" s="2"/>
      <c r="AD13" s="2"/>
      <c r="AE13" s="2"/>
      <c r="AF13" s="2"/>
      <c r="AG13" s="2"/>
      <c r="AH13" s="2"/>
      <c r="AI13" s="2"/>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71</v>
      </c>
      <c r="G15" s="99" t="s">
        <v>72</v>
      </c>
      <c r="H15" s="99" t="s">
        <v>73</v>
      </c>
      <c r="I15" s="99" t="s">
        <v>74</v>
      </c>
      <c r="J15" s="99" t="s">
        <v>75</v>
      </c>
      <c r="K15" s="99" t="s">
        <v>76</v>
      </c>
      <c r="L15" s="99" t="s">
        <v>77</v>
      </c>
      <c r="M15" s="99" t="s">
        <v>78</v>
      </c>
      <c r="N15" s="99" t="s">
        <v>79</v>
      </c>
      <c r="O15" s="99" t="s">
        <v>80</v>
      </c>
      <c r="P15" s="99" t="s">
        <v>81</v>
      </c>
      <c r="Q15" s="99" t="s">
        <v>82</v>
      </c>
      <c r="R15" s="99" t="s">
        <v>46</v>
      </c>
      <c r="S15" s="133"/>
    </row>
    <row r="16" spans="1:35" ht="30" hidden="1" customHeight="1" outlineLevel="1" x14ac:dyDescent="0.25">
      <c r="A16" s="94" t="s">
        <v>1</v>
      </c>
      <c r="B16" s="94"/>
      <c r="C16" s="94"/>
      <c r="D16" s="94"/>
      <c r="E16" s="98"/>
      <c r="F16" s="107">
        <f>IF(OR('Res Bud År3'!$C16="Kontant",'Res Bud År3'!$C16=""),'Res Bud År3'!$D16,0)
+IF('Res Bud År2'!$C16=30,'Res Bud År2'!$O16,0)+IF('Res Bud År2'!$C16=60,'Res Bud År2'!$N16,0)+IF('Res Bud År2'!$C16=90,'Res Bud År2'!$M16,0)</f>
        <v>0</v>
      </c>
      <c r="G16" s="107">
        <f>IF(OR('Res Bud År3'!$C16="Kontant",'Res Bud År3'!$C16=""),'Res Bud År3'!$E16,0)+IF('Res Bud År3'!$C16=30,'Res Bud År3'!$D16,0)
+IF('Res Bud År2'!$C16=60,'Res Bud År2'!$O16,0)+IF('Res Bud År2'!$C16=90,'Res Bud År2'!$N16,0)</f>
        <v>0</v>
      </c>
      <c r="H16" s="107">
        <f>IF(OR('Res Bud År3'!$C16="Kontant",'Res Bud År3'!$C16=""),'Res Bud År3'!$F16,0)+IF('Res Bud År3'!$C16=30,'Res Bud År3'!$E16,0)+IF('Res Bud År3'!$C16=60,'Res Bud År3'!$D16,0)
+IF('Res Bud År2'!$C16=90,'Res Bud År2'!$O16,0)</f>
        <v>0</v>
      </c>
      <c r="I16" s="107">
        <f>IF(OR('Res Bud År3'!$C16="Kontant",'Res Bud År3'!$C16=""),'Res Bud År3'!$G16,0)+IF('Res Bud År3'!$C16=30,'Res Bud År3'!$F16,0)+IF('Res Bud År3'!$C16=60,'Res Bud År3'!$E16,0)+IF('Res Bud År3'!$C16=90,'Res Bud År3'!$D16,0)</f>
        <v>0</v>
      </c>
      <c r="J16" s="107">
        <f>IF(OR('Res Bud År3'!$C16="Kontant",'Res Bud År3'!$C16=""),'Res Bud År3'!$H16,0)+IF('Res Bud År3'!$C16=30,'Res Bud År3'!$G16,0)+IF('Res Bud År3'!$C16=60,'Res Bud År3'!$F16,0)+IF('Res Bud År3'!$C16=90,'Res Bud År3'!$E16,0)</f>
        <v>0</v>
      </c>
      <c r="K16" s="107">
        <f>IF(OR('Res Bud År3'!$C16="Kontant",'Res Bud År3'!$C16=""),'Res Bud År3'!$I16,0)+IF('Res Bud År3'!$C16=30,'Res Bud År3'!$H16,0)+IF('Res Bud År3'!$C16=60,'Res Bud År3'!$G16,0)+IF('Res Bud År3'!$C16=90,'Res Bud År3'!$F16,0)</f>
        <v>0</v>
      </c>
      <c r="L16" s="107">
        <f>IF(OR('Res Bud År3'!$C16="Kontant",'Res Bud År3'!$C16=""),'Res Bud År3'!$J16,0)+IF('Res Bud År3'!$C16=30,'Res Bud År3'!$I16,0)+IF('Res Bud År3'!$C16=60,'Res Bud År3'!$H16,0)+IF('Res Bud År3'!$C16=90,'Res Bud År3'!$G16,0)</f>
        <v>0</v>
      </c>
      <c r="M16" s="107">
        <f>IF(OR('Res Bud År3'!$C16="Kontant",'Res Bud År3'!$C16=""),'Res Bud År3'!$K16,0)+IF('Res Bud År3'!$C16=30,'Res Bud År3'!$J16,0)+IF('Res Bud År3'!$C16=60,'Res Bud År3'!$I16,0)+IF('Res Bud År3'!$C16=90,'Res Bud År3'!$H16,0)</f>
        <v>0</v>
      </c>
      <c r="N16" s="107">
        <f>IF(OR('Res Bud År3'!$C16="Kontant",'Res Bud År3'!$C16=""),'Res Bud År3'!$L16,0)+IF('Res Bud År3'!$C16=30,'Res Bud År3'!$K16,0)+IF('Res Bud År3'!$C16=60,'Res Bud År3'!$J16,0)+IF('Res Bud År3'!$C16=90,'Res Bud År3'!$I16,0)</f>
        <v>0</v>
      </c>
      <c r="O16" s="107">
        <f>IF(OR('Res Bud År3'!$C16="Kontant",'Res Bud År3'!$C16=""),'Res Bud År3'!$M16,0)+IF('Res Bud År3'!$C16=30,'Res Bud År3'!$L16,0)+IF('Res Bud År3'!$C16=60,'Res Bud År3'!$K16,0)+IF('Res Bud År3'!$C16=90,'Res Bud År3'!$J16,0)</f>
        <v>0</v>
      </c>
      <c r="P16" s="107">
        <f>IF(OR('Res Bud År3'!$C16="Kontant",'Res Bud År3'!$C16=""),'Res Bud År3'!$N16,0)+IF('Res Bud År3'!$C16=30,'Res Bud År3'!$M16,0)+IF('Res Bud År3'!$C16=60,'Res Bud År3'!$L16,0)+IF('Res Bud År3'!$C16=90,'Res Bud År3'!$K16,0)</f>
        <v>0</v>
      </c>
      <c r="Q16" s="107">
        <f>IF(OR('Res Bud År3'!$C16="Kontant",'Res Bud År3'!$C16=""),'Res Bud År3'!$O16,0)+IF('Res Bud År3'!$C16=30,'Res Bud År3'!$N16,0)+IF('Res Bud År3'!$C16=60,'Res Bud År3'!$M16,0)+IF('Res Bud År3'!$C16=90,'Res Bud År3'!$L16,0)</f>
        <v>0</v>
      </c>
      <c r="R16" s="107">
        <f>SUM(F16:Q16)</f>
        <v>0</v>
      </c>
      <c r="S16" s="133"/>
    </row>
    <row r="17" spans="1:35" ht="30" hidden="1" customHeight="1" outlineLevel="1" x14ac:dyDescent="0.25">
      <c r="A17" s="94" t="s">
        <v>1</v>
      </c>
      <c r="B17" s="94"/>
      <c r="C17" s="94"/>
      <c r="D17" s="94"/>
      <c r="E17" s="98"/>
      <c r="F17" s="107">
        <f>IF(OR('Res Bud År3'!$C17="Kontant",'Res Bud År3'!$C17=""),'Res Bud År3'!$D17,0)
+IF('Res Bud År2'!$C17=30,'Res Bud År2'!$O17,0)+IF('Res Bud År2'!$C17=60,'Res Bud År2'!$N17,0)+IF('Res Bud År2'!$C17=90,'Res Bud År2'!$M17,0)</f>
        <v>0</v>
      </c>
      <c r="G17" s="107">
        <f>IF(OR('Res Bud År3'!$C17="Kontant",'Res Bud År3'!$C17=""),'Res Bud År3'!$E17,0)+IF('Res Bud År3'!$C17=30,'Res Bud År3'!$D17,0)
+IF('Res Bud År2'!$C17=60,'Res Bud År2'!$O17,0)+IF('Res Bud År2'!$C17=90,'Res Bud År2'!$N17,0)</f>
        <v>0</v>
      </c>
      <c r="H17" s="107">
        <f>IF(OR('Res Bud År3'!$C17="Kontant",'Res Bud År3'!$C17=""),'Res Bud År3'!$F17,0)+IF('Res Bud År3'!$C17=30,'Res Bud År3'!$E17,0)+IF('Res Bud År3'!$C17=60,'Res Bud År3'!$D17,0)
+IF('Res Bud År2'!$C17=90,'Res Bud År2'!$O17,0)</f>
        <v>0</v>
      </c>
      <c r="I17" s="107">
        <f>IF(OR('Res Bud År3'!$C17="Kontant",'Res Bud År3'!$C17=""),'Res Bud År3'!$G17,0)+IF('Res Bud År3'!$C17=30,'Res Bud År3'!$F17,0)+IF('Res Bud År3'!$C17=60,'Res Bud År3'!$E17,0)+IF('Res Bud År3'!$C17=90,'Res Bud År3'!$D17,0)</f>
        <v>0</v>
      </c>
      <c r="J17" s="107">
        <f>IF(OR('Res Bud År3'!$C17="Kontant",'Res Bud År3'!$C17=""),'Res Bud År3'!$H17,0)+IF('Res Bud År3'!$C17=30,'Res Bud År3'!$G17,0)+IF('Res Bud År3'!$C17=60,'Res Bud År3'!$F17,0)+IF('Res Bud År3'!$C17=90,'Res Bud År3'!$E17,0)</f>
        <v>0</v>
      </c>
      <c r="K17" s="107">
        <f>IF(OR('Res Bud År3'!$C17="Kontant",'Res Bud År3'!$C17=""),'Res Bud År3'!$I17,0)+IF('Res Bud År3'!$C17=30,'Res Bud År3'!$H17,0)+IF('Res Bud År3'!$C17=60,'Res Bud År3'!$G17,0)+IF('Res Bud År3'!$C17=90,'Res Bud År3'!$F17,0)</f>
        <v>0</v>
      </c>
      <c r="L17" s="107">
        <f>IF(OR('Res Bud År3'!$C17="Kontant",'Res Bud År3'!$C17=""),'Res Bud År3'!$J17,0)+IF('Res Bud År3'!$C17=30,'Res Bud År3'!$I17,0)+IF('Res Bud År3'!$C17=60,'Res Bud År3'!$H17,0)+IF('Res Bud År3'!$C17=90,'Res Bud År3'!$G17,0)</f>
        <v>0</v>
      </c>
      <c r="M17" s="107">
        <f>IF(OR('Res Bud År3'!$C17="Kontant",'Res Bud År3'!$C17=""),'Res Bud År3'!$K17,0)+IF('Res Bud År3'!$C17=30,'Res Bud År3'!$J17,0)+IF('Res Bud År3'!$C17=60,'Res Bud År3'!$I17,0)+IF('Res Bud År3'!$C17=90,'Res Bud År3'!$H17,0)</f>
        <v>0</v>
      </c>
      <c r="N17" s="107">
        <f>IF(OR('Res Bud År3'!$C17="Kontant",'Res Bud År3'!$C17=""),'Res Bud År3'!$L17,0)+IF('Res Bud År3'!$C17=30,'Res Bud År3'!$K17,0)+IF('Res Bud År3'!$C17=60,'Res Bud År3'!$J17,0)+IF('Res Bud År3'!$C17=90,'Res Bud År3'!$I17,0)</f>
        <v>0</v>
      </c>
      <c r="O17" s="107">
        <f>IF(OR('Res Bud År3'!$C17="Kontant",'Res Bud År3'!$C17=""),'Res Bud År3'!$M17,0)+IF('Res Bud År3'!$C17=30,'Res Bud År3'!$L17,0)+IF('Res Bud År3'!$C17=60,'Res Bud År3'!$K17,0)+IF('Res Bud År3'!$C17=90,'Res Bud År3'!$J17,0)</f>
        <v>0</v>
      </c>
      <c r="P17" s="107">
        <f>IF(OR('Res Bud År3'!$C17="Kontant",'Res Bud År3'!$C17=""),'Res Bud År3'!$N17,0)+IF('Res Bud År3'!$C17=30,'Res Bud År3'!$M17,0)+IF('Res Bud År3'!$C17=60,'Res Bud År3'!$L17,0)+IF('Res Bud År3'!$C17=90,'Res Bud År3'!$K17,0)</f>
        <v>0</v>
      </c>
      <c r="Q17" s="107">
        <f>IF(OR('Res Bud År3'!$C17="Kontant",'Res Bud År3'!$C17=""),'Res Bud År3'!$O17,0)+IF('Res Bud År3'!$C17=30,'Res Bud År3'!$N17,0)+IF('Res Bud År3'!$C17=60,'Res Bud År3'!$M17,0)+IF('Res Bud År3'!$C17=90,'Res Bud År3'!$L17,0)</f>
        <v>0</v>
      </c>
      <c r="R17" s="107">
        <f t="shared" ref="R17:R18" si="2">SUM(F17:Q17)</f>
        <v>0</v>
      </c>
      <c r="S17" s="133"/>
    </row>
    <row r="18" spans="1:35" ht="30" hidden="1" customHeight="1" outlineLevel="1" x14ac:dyDescent="0.25">
      <c r="A18" s="94" t="s">
        <v>1</v>
      </c>
      <c r="B18" s="94"/>
      <c r="C18" s="94"/>
      <c r="D18" s="94"/>
      <c r="E18" s="98"/>
      <c r="F18" s="107">
        <f>IF(OR('Res Bud År3'!$C18="Kontant",'Res Bud År3'!$C18=""),'Res Bud År3'!$D18,0)
+IF('Res Bud År2'!$C18=30,'Res Bud År2'!$O18,0)+IF('Res Bud År2'!$C18=60,'Res Bud År2'!$N18,0)+IF('Res Bud År2'!$C18=90,'Res Bud År2'!$M18,0)</f>
        <v>0</v>
      </c>
      <c r="G18" s="107">
        <f>IF(OR('Res Bud År3'!$C18="Kontant",'Res Bud År3'!$C18=""),'Res Bud År3'!$E18,0)+IF('Res Bud År3'!$C18=30,'Res Bud År3'!$D18,0)
+IF('Res Bud År2'!$C18=60,'Res Bud År2'!$O18,0)+IF('Res Bud År2'!$C18=90,'Res Bud År2'!$N18,0)</f>
        <v>0</v>
      </c>
      <c r="H18" s="107">
        <f>IF(OR('Res Bud År3'!$C18="Kontant",'Res Bud År3'!$C18=""),'Res Bud År3'!$F18,0)+IF('Res Bud År3'!$C18=30,'Res Bud År3'!$E18,0)+IF('Res Bud År3'!$C18=60,'Res Bud År3'!$D18,0)
+IF('Res Bud År2'!$C18=90,'Res Bud År2'!$O18,0)</f>
        <v>0</v>
      </c>
      <c r="I18" s="107">
        <f>IF(OR('Res Bud År3'!$C18="Kontant",'Res Bud År3'!$C18=""),'Res Bud År3'!$G18,0)+IF('Res Bud År3'!$C18=30,'Res Bud År3'!$F18,0)+IF('Res Bud År3'!$C18=60,'Res Bud År3'!$E18,0)+IF('Res Bud År3'!$C18=90,'Res Bud År3'!$D18,0)</f>
        <v>0</v>
      </c>
      <c r="J18" s="107">
        <f>IF(OR('Res Bud År3'!$C18="Kontant",'Res Bud År3'!$C18=""),'Res Bud År3'!$H18,0)+IF('Res Bud År3'!$C18=30,'Res Bud År3'!$G18,0)+IF('Res Bud År3'!$C18=60,'Res Bud År3'!$F18,0)+IF('Res Bud År3'!$C18=90,'Res Bud År3'!$E18,0)</f>
        <v>0</v>
      </c>
      <c r="K18" s="107">
        <f>IF(OR('Res Bud År3'!$C18="Kontant",'Res Bud År3'!$C18=""),'Res Bud År3'!$I18,0)+IF('Res Bud År3'!$C18=30,'Res Bud År3'!$H18,0)+IF('Res Bud År3'!$C18=60,'Res Bud År3'!$G18,0)+IF('Res Bud År3'!$C18=90,'Res Bud År3'!$F18,0)</f>
        <v>0</v>
      </c>
      <c r="L18" s="107">
        <f>IF(OR('Res Bud År3'!$C18="Kontant",'Res Bud År3'!$C18=""),'Res Bud År3'!$J18,0)+IF('Res Bud År3'!$C18=30,'Res Bud År3'!$I18,0)+IF('Res Bud År3'!$C18=60,'Res Bud År3'!$H18,0)+IF('Res Bud År3'!$C18=90,'Res Bud År3'!$G18,0)</f>
        <v>0</v>
      </c>
      <c r="M18" s="107">
        <f>IF(OR('Res Bud År3'!$C18="Kontant",'Res Bud År3'!$C18=""),'Res Bud År3'!$K18,0)+IF('Res Bud År3'!$C18=30,'Res Bud År3'!$J18,0)+IF('Res Bud År3'!$C18=60,'Res Bud År3'!$I18,0)+IF('Res Bud År3'!$C18=90,'Res Bud År3'!$H18,0)</f>
        <v>0</v>
      </c>
      <c r="N18" s="107">
        <f>IF(OR('Res Bud År3'!$C18="Kontant",'Res Bud År3'!$C18=""),'Res Bud År3'!$L18,0)+IF('Res Bud År3'!$C18=30,'Res Bud År3'!$K18,0)+IF('Res Bud År3'!$C18=60,'Res Bud År3'!$J18,0)+IF('Res Bud År3'!$C18=90,'Res Bud År3'!$I18,0)</f>
        <v>0</v>
      </c>
      <c r="O18" s="107">
        <f>IF(OR('Res Bud År3'!$C18="Kontant",'Res Bud År3'!$C18=""),'Res Bud År3'!$M18,0)+IF('Res Bud År3'!$C18=30,'Res Bud År3'!$L18,0)+IF('Res Bud År3'!$C18=60,'Res Bud År3'!$K18,0)+IF('Res Bud År3'!$C18=90,'Res Bud År3'!$J18,0)</f>
        <v>0</v>
      </c>
      <c r="P18" s="107">
        <f>IF(OR('Res Bud År3'!$C18="Kontant",'Res Bud År3'!$C18=""),'Res Bud År3'!$N18,0)+IF('Res Bud År3'!$C18=30,'Res Bud År3'!$M18,0)+IF('Res Bud År3'!$C18=60,'Res Bud År3'!$L18,0)+IF('Res Bud År3'!$C18=90,'Res Bud År3'!$K18,0)</f>
        <v>0</v>
      </c>
      <c r="Q18" s="107">
        <f>IF(OR('Res Bud År3'!$C18="Kontant",'Res Bud År3'!$C18=""),'Res Bud År3'!$O18,0)+IF('Res Bud År3'!$C18=30,'Res Bud År3'!$N18,0)+IF('Res Bud År3'!$C18=60,'Res Bud År3'!$M18,0)+IF('Res Bud År3'!$C18=90,'Res Bud År3'!$L18,0)</f>
        <v>0</v>
      </c>
      <c r="R18" s="107">
        <f t="shared" si="2"/>
        <v>0</v>
      </c>
      <c r="S18" s="133"/>
    </row>
    <row r="19" spans="1:35" ht="30" hidden="1" customHeight="1" outlineLevel="1" x14ac:dyDescent="0.25">
      <c r="A19" s="94" t="s">
        <v>1</v>
      </c>
      <c r="B19" s="94"/>
      <c r="C19" s="94"/>
      <c r="D19" s="94"/>
      <c r="E19" s="98"/>
      <c r="F19" s="107">
        <f>IF(OR('Res Bud År3'!$C19="Kontant",'Res Bud År3'!$C19=""),'Res Bud År3'!$D19,0)
+IF('Res Bud År2'!$C19=30,'Res Bud År2'!$O19,0)+IF('Res Bud År2'!$C19=60,'Res Bud År2'!$N19,0)+IF('Res Bud År2'!$C19=90,'Res Bud År2'!$M19,0)</f>
        <v>0</v>
      </c>
      <c r="G19" s="107">
        <f>IF(OR('Res Bud År3'!$C19="Kontant",'Res Bud År3'!$C19=""),'Res Bud År3'!$E19,0)+IF('Res Bud År3'!$C19=30,'Res Bud År3'!$D19,0)
+IF('Res Bud År2'!$C19=60,'Res Bud År2'!$O19,0)+IF('Res Bud År2'!$C19=90,'Res Bud År2'!$N19,0)</f>
        <v>0</v>
      </c>
      <c r="H19" s="107">
        <f>IF(OR('Res Bud År3'!$C19="Kontant",'Res Bud År3'!$C19=""),'Res Bud År3'!$F19,0)+IF('Res Bud År3'!$C19=30,'Res Bud År3'!$E19,0)+IF('Res Bud År3'!$C19=60,'Res Bud År3'!$D19,0)
+IF('Res Bud År2'!$C19=90,'Res Bud År2'!$O19,0)</f>
        <v>0</v>
      </c>
      <c r="I19" s="107">
        <f>IF(OR('Res Bud År3'!$C19="Kontant",'Res Bud År3'!$C19=""),'Res Bud År3'!$G19,0)+IF('Res Bud År3'!$C19=30,'Res Bud År3'!$F19,0)+IF('Res Bud År3'!$C19=60,'Res Bud År3'!$E19,0)+IF('Res Bud År3'!$C19=90,'Res Bud År3'!$D19,0)</f>
        <v>0</v>
      </c>
      <c r="J19" s="107">
        <f>IF(OR('Res Bud År3'!$C19="Kontant",'Res Bud År3'!$C19=""),'Res Bud År3'!$H19,0)+IF('Res Bud År3'!$C19=30,'Res Bud År3'!$G19,0)+IF('Res Bud År3'!$C19=60,'Res Bud År3'!$F19,0)+IF('Res Bud År3'!$C19=90,'Res Bud År3'!$E19,0)</f>
        <v>0</v>
      </c>
      <c r="K19" s="107">
        <f>IF(OR('Res Bud År3'!$C19="Kontant",'Res Bud År3'!$C19=""),'Res Bud År3'!$I19,0)+IF('Res Bud År3'!$C19=30,'Res Bud År3'!$H19,0)+IF('Res Bud År3'!$C19=60,'Res Bud År3'!$G19,0)+IF('Res Bud År3'!$C19=90,'Res Bud År3'!$F19,0)</f>
        <v>0</v>
      </c>
      <c r="L19" s="107">
        <f>IF(OR('Res Bud År3'!$C19="Kontant",'Res Bud År3'!$C19=""),'Res Bud År3'!$J19,0)+IF('Res Bud År3'!$C19=30,'Res Bud År3'!$I19,0)+IF('Res Bud År3'!$C19=60,'Res Bud År3'!$H19,0)+IF('Res Bud År3'!$C19=90,'Res Bud År3'!$G19,0)</f>
        <v>0</v>
      </c>
      <c r="M19" s="107">
        <f>IF(OR('Res Bud År3'!$C19="Kontant",'Res Bud År3'!$C19=""),'Res Bud År3'!$K19,0)+IF('Res Bud År3'!$C19=30,'Res Bud År3'!$J19,0)+IF('Res Bud År3'!$C19=60,'Res Bud År3'!$I19,0)+IF('Res Bud År3'!$C19=90,'Res Bud År3'!$H19,0)</f>
        <v>0</v>
      </c>
      <c r="N19" s="107">
        <f>IF(OR('Res Bud År3'!$C19="Kontant",'Res Bud År3'!$C19=""),'Res Bud År3'!$L19,0)+IF('Res Bud År3'!$C19=30,'Res Bud År3'!$K19,0)+IF('Res Bud År3'!$C19=60,'Res Bud År3'!$J19,0)+IF('Res Bud År3'!$C19=90,'Res Bud År3'!$I19,0)</f>
        <v>0</v>
      </c>
      <c r="O19" s="107">
        <f>IF(OR('Res Bud År3'!$C19="Kontant",'Res Bud År3'!$C19=""),'Res Bud År3'!$M19,0)+IF('Res Bud År3'!$C19=30,'Res Bud År3'!$L19,0)+IF('Res Bud År3'!$C19=60,'Res Bud År3'!$K19,0)+IF('Res Bud År3'!$C19=90,'Res Bud År3'!$J19,0)</f>
        <v>0</v>
      </c>
      <c r="P19" s="107">
        <f>IF(OR('Res Bud År3'!$C19="Kontant",'Res Bud År3'!$C19=""),'Res Bud År3'!$N19,0)+IF('Res Bud År3'!$C19=30,'Res Bud År3'!$M19,0)+IF('Res Bud År3'!$C19=60,'Res Bud År3'!$L19,0)+IF('Res Bud År3'!$C19=90,'Res Bud År3'!$K19,0)</f>
        <v>0</v>
      </c>
      <c r="Q19" s="107">
        <f>IF(OR('Res Bud År3'!$C19="Kontant",'Res Bud År3'!$C19=""),'Res Bud År3'!$O19,0)+IF('Res Bud År3'!$C19=30,'Res Bud År3'!$N19,0)+IF('Res Bud År3'!$C19=60,'Res Bud År3'!$M19,0)+IF('Res Bud År3'!$C19=90,'Res Bud År3'!$L19,0)</f>
        <v>0</v>
      </c>
      <c r="R19" s="107">
        <f>SUM(F19:Q19)</f>
        <v>0</v>
      </c>
      <c r="S19" s="133"/>
    </row>
    <row r="20" spans="1:35" ht="30" hidden="1" customHeight="1" outlineLevel="1" x14ac:dyDescent="0.25">
      <c r="A20" s="94" t="s">
        <v>1</v>
      </c>
      <c r="B20" s="94"/>
      <c r="C20" s="94"/>
      <c r="D20" s="94"/>
      <c r="E20" s="98"/>
      <c r="F20" s="107">
        <f>IF(OR('Res Bud År3'!$C20="Kontant",'Res Bud År3'!$C20=""),'Res Bud År3'!$D20,0)
+IF('Res Bud År2'!$C20=30,'Res Bud År2'!$O20,0)+IF('Res Bud År2'!$C20=60,'Res Bud År2'!$N20,0)+IF('Res Bud År2'!$C20=90,'Res Bud År2'!$M20,0)</f>
        <v>0</v>
      </c>
      <c r="G20" s="107">
        <f>IF(OR('Res Bud År3'!$C20="Kontant",'Res Bud År3'!$C20=""),'Res Bud År3'!$E20,0)+IF('Res Bud År3'!$C20=30,'Res Bud År3'!$D20,0)
+IF('Res Bud År2'!$C20=60,'Res Bud År2'!$O20,0)+IF('Res Bud År2'!$C20=90,'Res Bud År2'!$N20,0)</f>
        <v>0</v>
      </c>
      <c r="H20" s="107">
        <f>IF(OR('Res Bud År3'!$C20="Kontant",'Res Bud År3'!$C20=""),'Res Bud År3'!$F20,0)+IF('Res Bud År3'!$C20=30,'Res Bud År3'!$E20,0)+IF('Res Bud År3'!$C20=60,'Res Bud År3'!$D20,0)
+IF('Res Bud År2'!$C20=90,'Res Bud År2'!$O20,0)</f>
        <v>0</v>
      </c>
      <c r="I20" s="107">
        <f>IF(OR('Res Bud År3'!$C20="Kontant",'Res Bud År3'!$C20=""),'Res Bud År3'!$G20,0)+IF('Res Bud År3'!$C20=30,'Res Bud År3'!$F20,0)+IF('Res Bud År3'!$C20=60,'Res Bud År3'!$E20,0)+IF('Res Bud År3'!$C20=90,'Res Bud År3'!$D20,0)</f>
        <v>0</v>
      </c>
      <c r="J20" s="107">
        <f>IF(OR('Res Bud År3'!$C20="Kontant",'Res Bud År3'!$C20=""),'Res Bud År3'!$H20,0)+IF('Res Bud År3'!$C20=30,'Res Bud År3'!$G20,0)+IF('Res Bud År3'!$C20=60,'Res Bud År3'!$F20,0)+IF('Res Bud År3'!$C20=90,'Res Bud År3'!$E20,0)</f>
        <v>0</v>
      </c>
      <c r="K20" s="107">
        <f>IF(OR('Res Bud År3'!$C20="Kontant",'Res Bud År3'!$C20=""),'Res Bud År3'!$I20,0)+IF('Res Bud År3'!$C20=30,'Res Bud År3'!$H20,0)+IF('Res Bud År3'!$C20=60,'Res Bud År3'!$G20,0)+IF('Res Bud År3'!$C20=90,'Res Bud År3'!$F20,0)</f>
        <v>0</v>
      </c>
      <c r="L20" s="107">
        <f>IF(OR('Res Bud År3'!$C20="Kontant",'Res Bud År3'!$C20=""),'Res Bud År3'!$J20,0)+IF('Res Bud År3'!$C20=30,'Res Bud År3'!$I20,0)+IF('Res Bud År3'!$C20=60,'Res Bud År3'!$H20,0)+IF('Res Bud År3'!$C20=90,'Res Bud År3'!$G20,0)</f>
        <v>0</v>
      </c>
      <c r="M20" s="107">
        <f>IF(OR('Res Bud År3'!$C20="Kontant",'Res Bud År3'!$C20=""),'Res Bud År3'!$K20,0)+IF('Res Bud År3'!$C20=30,'Res Bud År3'!$J20,0)+IF('Res Bud År3'!$C20=60,'Res Bud År3'!$I20,0)+IF('Res Bud År3'!$C20=90,'Res Bud År3'!$H20,0)</f>
        <v>0</v>
      </c>
      <c r="N20" s="107">
        <f>IF(OR('Res Bud År3'!$C20="Kontant",'Res Bud År3'!$C20=""),'Res Bud År3'!$L20,0)+IF('Res Bud År3'!$C20=30,'Res Bud År3'!$K20,0)+IF('Res Bud År3'!$C20=60,'Res Bud År3'!$J20,0)+IF('Res Bud År3'!$C20=90,'Res Bud År3'!$I20,0)</f>
        <v>0</v>
      </c>
      <c r="O20" s="107">
        <f>IF(OR('Res Bud År3'!$C20="Kontant",'Res Bud År3'!$C20=""),'Res Bud År3'!$M20,0)+IF('Res Bud År3'!$C20=30,'Res Bud År3'!$L20,0)+IF('Res Bud År3'!$C20=60,'Res Bud År3'!$K20,0)+IF('Res Bud År3'!$C20=90,'Res Bud År3'!$J20,0)</f>
        <v>0</v>
      </c>
      <c r="P20" s="107">
        <f>IF(OR('Res Bud År3'!$C20="Kontant",'Res Bud År3'!$C20=""),'Res Bud År3'!$N20,0)+IF('Res Bud År3'!$C20=30,'Res Bud År3'!$M20,0)+IF('Res Bud År3'!$C20=60,'Res Bud År3'!$L20,0)+IF('Res Bud År3'!$C20=90,'Res Bud År3'!$K20,0)</f>
        <v>0</v>
      </c>
      <c r="Q20" s="107">
        <f>IF(OR('Res Bud År3'!$C20="Kontant",'Res Bud År3'!$C20=""),'Res Bud År3'!$O20,0)+IF('Res Bud År3'!$C20=30,'Res Bud År3'!$N20,0)+IF('Res Bud År3'!$C20=60,'Res Bud År3'!$M20,0)+IF('Res Bud År3'!$C20=90,'Res Bud År3'!$L20,0)</f>
        <v>0</v>
      </c>
      <c r="R20" s="107">
        <f>SUM(F20:Q20)</f>
        <v>0</v>
      </c>
      <c r="S20" s="133"/>
    </row>
    <row r="21" spans="1:35" ht="30" hidden="1" customHeight="1" outlineLevel="1" x14ac:dyDescent="0.25">
      <c r="A21" s="94" t="s">
        <v>1</v>
      </c>
      <c r="B21" s="94"/>
      <c r="C21" s="94"/>
      <c r="D21" s="94"/>
      <c r="E21" s="98"/>
      <c r="F21" s="107">
        <f>IF(OR('Res Bud År3'!$C21="Kontant",'Res Bud År3'!$C21=""),'Res Bud År3'!$D21,0)
+IF('Res Bud År2'!$C21=30,'Res Bud År2'!$O21,0)+IF('Res Bud År2'!$C21=60,'Res Bud År2'!$N21,0)+IF('Res Bud År2'!$C21=90,'Res Bud År2'!$M21,0)</f>
        <v>0</v>
      </c>
      <c r="G21" s="107">
        <f>IF(OR('Res Bud År3'!$C21="Kontant",'Res Bud År3'!$C21=""),'Res Bud År3'!$E21,0)+IF('Res Bud År3'!$C21=30,'Res Bud År3'!$D21,0)
+IF('Res Bud År2'!$C21=60,'Res Bud År2'!$O21,0)+IF('Res Bud År2'!$C21=90,'Res Bud År2'!$N21,0)</f>
        <v>0</v>
      </c>
      <c r="H21" s="107">
        <f>IF(OR('Res Bud År3'!$C21="Kontant",'Res Bud År3'!$C21=""),'Res Bud År3'!$F21,0)+IF('Res Bud År3'!$C21=30,'Res Bud År3'!$E21,0)+IF('Res Bud År3'!$C21=60,'Res Bud År3'!$D21,0)
+IF('Res Bud År2'!$C21=90,'Res Bud År2'!$O21,0)</f>
        <v>0</v>
      </c>
      <c r="I21" s="107">
        <f>IF(OR('Res Bud År3'!$C21="Kontant",'Res Bud År3'!$C21=""),'Res Bud År3'!$G21,0)+IF('Res Bud År3'!$C21=30,'Res Bud År3'!$F21,0)+IF('Res Bud År3'!$C21=60,'Res Bud År3'!$E21,0)+IF('Res Bud År3'!$C21=90,'Res Bud År3'!$D21,0)</f>
        <v>0</v>
      </c>
      <c r="J21" s="107">
        <f>IF(OR('Res Bud År3'!$C21="Kontant",'Res Bud År3'!$C21=""),'Res Bud År3'!$H21,0)+IF('Res Bud År3'!$C21=30,'Res Bud År3'!$G21,0)+IF('Res Bud År3'!$C21=60,'Res Bud År3'!$F21,0)+IF('Res Bud År3'!$C21=90,'Res Bud År3'!$E21,0)</f>
        <v>0</v>
      </c>
      <c r="K21" s="107">
        <f>IF(OR('Res Bud År3'!$C21="Kontant",'Res Bud År3'!$C21=""),'Res Bud År3'!$I21,0)+IF('Res Bud År3'!$C21=30,'Res Bud År3'!$H21,0)+IF('Res Bud År3'!$C21=60,'Res Bud År3'!$G21,0)+IF('Res Bud År3'!$C21=90,'Res Bud År3'!$F21,0)</f>
        <v>0</v>
      </c>
      <c r="L21" s="107">
        <f>IF(OR('Res Bud År3'!$C21="Kontant",'Res Bud År3'!$C21=""),'Res Bud År3'!$J21,0)+IF('Res Bud År3'!$C21=30,'Res Bud År3'!$I21,0)+IF('Res Bud År3'!$C21=60,'Res Bud År3'!$H21,0)+IF('Res Bud År3'!$C21=90,'Res Bud År3'!$G21,0)</f>
        <v>0</v>
      </c>
      <c r="M21" s="107">
        <f>IF(OR('Res Bud År3'!$C21="Kontant",'Res Bud År3'!$C21=""),'Res Bud År3'!$K21,0)+IF('Res Bud År3'!$C21=30,'Res Bud År3'!$J21,0)+IF('Res Bud År3'!$C21=60,'Res Bud År3'!$I21,0)+IF('Res Bud År3'!$C21=90,'Res Bud År3'!$H21,0)</f>
        <v>0</v>
      </c>
      <c r="N21" s="107">
        <f>IF(OR('Res Bud År3'!$C21="Kontant",'Res Bud År3'!$C21=""),'Res Bud År3'!$L21,0)+IF('Res Bud År3'!$C21=30,'Res Bud År3'!$K21,0)+IF('Res Bud År3'!$C21=60,'Res Bud År3'!$J21,0)+IF('Res Bud År3'!$C21=90,'Res Bud År3'!$I21,0)</f>
        <v>0</v>
      </c>
      <c r="O21" s="107">
        <f>IF(OR('Res Bud År3'!$C21="Kontant",'Res Bud År3'!$C21=""),'Res Bud År3'!$M21,0)+IF('Res Bud År3'!$C21=30,'Res Bud År3'!$L21,0)+IF('Res Bud År3'!$C21=60,'Res Bud År3'!$K21,0)+IF('Res Bud År3'!$C21=90,'Res Bud År3'!$J21,0)</f>
        <v>0</v>
      </c>
      <c r="P21" s="107">
        <f>IF(OR('Res Bud År3'!$C21="Kontant",'Res Bud År3'!$C21=""),'Res Bud År3'!$N21,0)+IF('Res Bud År3'!$C21=30,'Res Bud År3'!$M21,0)+IF('Res Bud År3'!$C21=60,'Res Bud År3'!$L21,0)+IF('Res Bud År3'!$C21=90,'Res Bud År3'!$K21,0)</f>
        <v>0</v>
      </c>
      <c r="Q21" s="107">
        <f>IF(OR('Res Bud År3'!$C21="Kontant",'Res Bud År3'!$C21=""),'Res Bud År3'!$O21,0)+IF('Res Bud År3'!$C21=30,'Res Bud År3'!$N21,0)+IF('Res Bud År3'!$C21=60,'Res Bud År3'!$M21,0)+IF('Res Bud År3'!$C21=90,'Res Bud År3'!$L21,0)</f>
        <v>0</v>
      </c>
      <c r="R21" s="107">
        <f>SUM(F21:Q21)</f>
        <v>0</v>
      </c>
      <c r="S21" s="133"/>
    </row>
    <row r="22" spans="1:35" ht="13" hidden="1" outlineLevel="1" x14ac:dyDescent="0.3">
      <c r="A22" s="92" t="s">
        <v>24</v>
      </c>
      <c r="B22" s="92"/>
      <c r="C22" s="92"/>
      <c r="D22" s="92"/>
      <c r="E22" s="93"/>
      <c r="F22" s="102">
        <f t="shared" ref="F22:Q22" si="3">SUM(F15:F21)</f>
        <v>0</v>
      </c>
      <c r="G22" s="102">
        <f t="shared" si="3"/>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2"/>
      <c r="AB22" s="2"/>
      <c r="AC22" s="2"/>
      <c r="AD22" s="2"/>
      <c r="AE22" s="2"/>
      <c r="AF22" s="2"/>
      <c r="AG22" s="2"/>
      <c r="AH22" s="2"/>
      <c r="AI22" s="2"/>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2"/>
      <c r="AB24" s="2"/>
      <c r="AC24" s="2"/>
      <c r="AD24" s="2"/>
      <c r="AE24" s="2"/>
      <c r="AF24" s="2"/>
      <c r="AG24" s="2"/>
      <c r="AH24" s="2"/>
      <c r="AI24" s="2"/>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2"/>
      <c r="AB25" s="2"/>
      <c r="AC25" s="2"/>
      <c r="AD25" s="2"/>
      <c r="AE25" s="2"/>
      <c r="AF25" s="2"/>
      <c r="AG25" s="2"/>
      <c r="AH25" s="2"/>
      <c r="AI25" s="2"/>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2"/>
      <c r="AB26" s="2"/>
      <c r="AC26" s="2"/>
      <c r="AD26" s="2"/>
      <c r="AE26" s="2"/>
      <c r="AF26" s="2"/>
      <c r="AG26" s="2"/>
      <c r="AH26" s="2"/>
      <c r="AI26" s="2"/>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2"/>
      <c r="AB27" s="2"/>
      <c r="AC27" s="2"/>
      <c r="AD27" s="2"/>
      <c r="AE27" s="2"/>
      <c r="AF27" s="2"/>
      <c r="AG27" s="2"/>
      <c r="AH27" s="2"/>
      <c r="AI27" s="2"/>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År3'!D$4</f>
        <v>jan-27</v>
      </c>
      <c r="G37" s="99" t="str">
        <f>'Res Bud År3'!E$4</f>
        <v>feb-27</v>
      </c>
      <c r="H37" s="99" t="str">
        <f>'Res Bud År3'!F$4</f>
        <v>mar-27</v>
      </c>
      <c r="I37" s="99" t="str">
        <f>'Res Bud År3'!G$4</f>
        <v>apr-27</v>
      </c>
      <c r="J37" s="99" t="str">
        <f>'Res Bud År3'!H$4</f>
        <v>maj-27</v>
      </c>
      <c r="K37" s="99" t="str">
        <f>'Res Bud År3'!I$4</f>
        <v>jun-27</v>
      </c>
      <c r="L37" s="99" t="str">
        <f>'Res Bud År3'!J$4</f>
        <v>jul-27</v>
      </c>
      <c r="M37" s="99" t="str">
        <f>'Res Bud År3'!K$4</f>
        <v>aug-27</v>
      </c>
      <c r="N37" s="99" t="str">
        <f>'Res Bud År3'!L$4</f>
        <v>sep-27</v>
      </c>
      <c r="O37" s="99" t="str">
        <f>'Res Bud År3'!M$4</f>
        <v>okt-27</v>
      </c>
      <c r="P37" s="99" t="str">
        <f>'Res Bud År3'!N$4</f>
        <v>nov-27</v>
      </c>
      <c r="Q37" s="99" t="str">
        <f>'Res Bud År3'!O$4</f>
        <v>dec-27</v>
      </c>
      <c r="R37" s="99" t="s">
        <v>46</v>
      </c>
      <c r="S37" s="133"/>
    </row>
    <row r="38" spans="1:19" hidden="1" outlineLevel="1" x14ac:dyDescent="0.25">
      <c r="A38" s="94" t="s">
        <v>2</v>
      </c>
      <c r="B38" s="94"/>
      <c r="C38" s="94"/>
      <c r="D38" s="94"/>
      <c r="E38" s="98"/>
      <c r="F38" s="107">
        <f>IF(OR('Res Bud År3'!$C38="Kontant",'Res Bud År3'!$C38=""),'Res Bud År3'!$D38,0)
+IF('Res Bud År2'!$C38=30,'Res Bud År2'!$O38,0)+IF('Res Bud År2'!$C38=60,'Res Bud År2'!$N38,0)+IF('Res Bud År2'!$C38=90,'Res Bud År2'!$M38,0)</f>
        <v>0</v>
      </c>
      <c r="G38" s="107">
        <f>IF(OR('Res Bud År3'!$C38="Kontant",'Res Bud År3'!$C38=""),'Res Bud År3'!$E38,0)+IF('Res Bud År3'!$C38=30,'Res Bud År3'!$D38,0)
+IF('Res Bud År2'!$C38=60,'Res Bud År2'!$O38,0)+IF('Res Bud År2'!$C38=90,'Res Bud År2'!$N38,0)</f>
        <v>0</v>
      </c>
      <c r="H38" s="107">
        <f>IF(OR('Res Bud År3'!$C38="Kontant",'Res Bud År3'!$C38=""),'Res Bud År3'!$F38,0)+IF('Res Bud År3'!$C38=30,'Res Bud År3'!$E38,0)+IF('Res Bud År3'!$C38=60,'Res Bud År3'!$D38,0)
+IF('Res Bud År2'!$C38=90,'Res Bud År2'!$O38,0)</f>
        <v>0</v>
      </c>
      <c r="I38" s="107">
        <f>IF(OR('Res Bud År3'!$C38="Kontant",'Res Bud År3'!$C38=""),'Res Bud År3'!$G38,0)+IF('Res Bud År3'!$C38=30,'Res Bud År3'!$F38,0)+IF('Res Bud År3'!$C38=60,'Res Bud År3'!$E38,0)+IF('Res Bud År3'!$C38=90,'Res Bud År3'!$D38,0)</f>
        <v>0</v>
      </c>
      <c r="J38" s="107">
        <f>IF(OR('Res Bud År3'!$C38="Kontant",'Res Bud År3'!$C38=""),'Res Bud År3'!$H38,0)+IF('Res Bud År3'!$C38=30,'Res Bud År3'!$G38,0)+IF('Res Bud År3'!$C38=60,'Res Bud År3'!$F38,0)+IF('Res Bud År3'!$C38=90,'Res Bud År3'!$E38,0)</f>
        <v>0</v>
      </c>
      <c r="K38" s="107">
        <f>IF(OR('Res Bud År3'!$C38="Kontant",'Res Bud År3'!$C38=""),'Res Bud År3'!$I38,0)+IF('Res Bud År3'!$C38=30,'Res Bud År3'!$H38,0)+IF('Res Bud År3'!$C38=60,'Res Bud År3'!$G38,0)+IF('Res Bud År3'!$C38=90,'Res Bud År3'!$F38,0)</f>
        <v>0</v>
      </c>
      <c r="L38" s="107">
        <f>IF(OR('Res Bud År3'!$C38="Kontant",'Res Bud År3'!$C38=""),'Res Bud År3'!$J38,0)+IF('Res Bud År3'!$C38=30,'Res Bud År3'!$I38,0)+IF('Res Bud År3'!$C38=60,'Res Bud År3'!$H38,0)+IF('Res Bud År3'!$C38=90,'Res Bud År3'!$G38,0)</f>
        <v>0</v>
      </c>
      <c r="M38" s="107">
        <f>IF(OR('Res Bud År3'!$C38="Kontant",'Res Bud År3'!$C38=""),'Res Bud År3'!$K38,0)+IF('Res Bud År3'!$C38=30,'Res Bud År3'!$J38,0)+IF('Res Bud År3'!$C38=60,'Res Bud År3'!$I38,0)+IF('Res Bud År3'!$C38=90,'Res Bud År3'!$H38,0)</f>
        <v>0</v>
      </c>
      <c r="N38" s="107">
        <f>IF(OR('Res Bud År3'!$C38="Kontant",'Res Bud År3'!$C38=""),'Res Bud År3'!$L38,0)+IF('Res Bud År3'!$C38=30,'Res Bud År3'!$K38,0)+IF('Res Bud År3'!$C38=60,'Res Bud År3'!$J38,0)+IF('Res Bud År3'!$C38=90,'Res Bud År3'!$I38,0)</f>
        <v>0</v>
      </c>
      <c r="O38" s="107">
        <f>IF(OR('Res Bud År3'!$C38="Kontant",'Res Bud År3'!$C38=""),'Res Bud År3'!$M38,0)+IF('Res Bud År3'!$C38=30,'Res Bud År3'!$L38,0)+IF('Res Bud År3'!$C38=60,'Res Bud År3'!$K38,0)+IF('Res Bud År3'!$C38=90,'Res Bud År3'!$J38,0)</f>
        <v>0</v>
      </c>
      <c r="P38" s="107">
        <f>IF(OR('Res Bud År3'!$C38="Kontant",'Res Bud År3'!$C38=""),'Res Bud År3'!$N38,0)+IF('Res Bud År3'!$C38=30,'Res Bud År3'!$M38,0)+IF('Res Bud År3'!$C38=60,'Res Bud År3'!$L38,0)+IF('Res Bud År3'!$C38=90,'Res Bud År3'!$K38,0)</f>
        <v>0</v>
      </c>
      <c r="Q38" s="107">
        <f>IF(OR('Res Bud År3'!$C38="Kontant",'Res Bud År3'!$C38=""),'Res Bud År3'!$O38,0)+IF('Res Bud År3'!$C38=30,'Res Bud År3'!$N38,0)+IF('Res Bud År3'!$C38=60,'Res Bud År3'!$M38,0)+IF('Res Bud År3'!$C38=90,'Res Bud År3'!$L38,0)</f>
        <v>0</v>
      </c>
      <c r="R38" s="107">
        <f t="shared" ref="R38:R55" si="5">SUM(F38:Q38)</f>
        <v>0</v>
      </c>
      <c r="S38" s="133"/>
    </row>
    <row r="39" spans="1:19" hidden="1" outlineLevel="1" x14ac:dyDescent="0.25">
      <c r="A39" s="94" t="s">
        <v>3</v>
      </c>
      <c r="B39" s="94"/>
      <c r="C39" s="94"/>
      <c r="D39" s="94"/>
      <c r="E39" s="98"/>
      <c r="F39" s="107">
        <f>IF(OR('Res Bud År3'!$C39="Kontant",'Res Bud År3'!$C39=""),'Res Bud År3'!$D39,0)
+IF('Res Bud År2'!$C39=30,'Res Bud År2'!$O39,0)+IF('Res Bud År2'!$C39=60,'Res Bud År2'!$N39,0)+IF('Res Bud År2'!$C39=90,'Res Bud År2'!$M39,0)</f>
        <v>0</v>
      </c>
      <c r="G39" s="107">
        <f>IF(OR('Res Bud År3'!$C39="Kontant",'Res Bud År3'!$C39=""),'Res Bud År3'!$E39,0)+IF('Res Bud År3'!$C39=30,'Res Bud År3'!$D39,0)
+IF('Res Bud År2'!$C39=60,'Res Bud År2'!$O39,0)+IF('Res Bud År2'!$C39=90,'Res Bud År2'!$N39,0)</f>
        <v>0</v>
      </c>
      <c r="H39" s="107">
        <f>IF(OR('Res Bud År3'!$C39="Kontant",'Res Bud År3'!$C39=""),'Res Bud År3'!$F39,0)+IF('Res Bud År3'!$C39=30,'Res Bud År3'!$E39,0)+IF('Res Bud År3'!$C39=60,'Res Bud År3'!$D39,0)
+IF('Res Bud År2'!$C39=90,'Res Bud År2'!$O39,0)</f>
        <v>0</v>
      </c>
      <c r="I39" s="107">
        <f>IF(OR('Res Bud År3'!$C39="Kontant",'Res Bud År3'!$C39=""),'Res Bud År3'!$G39,0)+IF('Res Bud År3'!$C39=30,'Res Bud År3'!$F39,0)+IF('Res Bud År3'!$C39=60,'Res Bud År3'!$E39,0)+IF('Res Bud År3'!$C39=90,'Res Bud År3'!$D39,0)</f>
        <v>0</v>
      </c>
      <c r="J39" s="107">
        <f>IF(OR('Res Bud År3'!$C39="Kontant",'Res Bud År3'!$C39=""),'Res Bud År3'!$H39,0)+IF('Res Bud År3'!$C39=30,'Res Bud År3'!$G39,0)+IF('Res Bud År3'!$C39=60,'Res Bud År3'!$F39,0)+IF('Res Bud År3'!$C39=90,'Res Bud År3'!$E39,0)</f>
        <v>0</v>
      </c>
      <c r="K39" s="107">
        <f>IF(OR('Res Bud År3'!$C39="Kontant",'Res Bud År3'!$C39=""),'Res Bud År3'!$I39,0)+IF('Res Bud År3'!$C39=30,'Res Bud År3'!$H39,0)+IF('Res Bud År3'!$C39=60,'Res Bud År3'!$G39,0)+IF('Res Bud År3'!$C39=90,'Res Bud År3'!$F39,0)</f>
        <v>0</v>
      </c>
      <c r="L39" s="107">
        <f>IF(OR('Res Bud År3'!$C39="Kontant",'Res Bud År3'!$C39=""),'Res Bud År3'!$J39,0)+IF('Res Bud År3'!$C39=30,'Res Bud År3'!$I39,0)+IF('Res Bud År3'!$C39=60,'Res Bud År3'!$H39,0)+IF('Res Bud År3'!$C39=90,'Res Bud År3'!$G39,0)</f>
        <v>0</v>
      </c>
      <c r="M39" s="107">
        <f>IF(OR('Res Bud År3'!$C39="Kontant",'Res Bud År3'!$C39=""),'Res Bud År3'!$K39,0)+IF('Res Bud År3'!$C39=30,'Res Bud År3'!$J39,0)+IF('Res Bud År3'!$C39=60,'Res Bud År3'!$I39,0)+IF('Res Bud År3'!$C39=90,'Res Bud År3'!$H39,0)</f>
        <v>0</v>
      </c>
      <c r="N39" s="107">
        <f>IF(OR('Res Bud År3'!$C39="Kontant",'Res Bud År3'!$C39=""),'Res Bud År3'!$L39,0)+IF('Res Bud År3'!$C39=30,'Res Bud År3'!$K39,0)+IF('Res Bud År3'!$C39=60,'Res Bud År3'!$J39,0)+IF('Res Bud År3'!$C39=90,'Res Bud År3'!$I39,0)</f>
        <v>0</v>
      </c>
      <c r="O39" s="107">
        <f>IF(OR('Res Bud År3'!$C39="Kontant",'Res Bud År3'!$C39=""),'Res Bud År3'!$M39,0)+IF('Res Bud År3'!$C39=30,'Res Bud År3'!$L39,0)+IF('Res Bud År3'!$C39=60,'Res Bud År3'!$K39,0)+IF('Res Bud År3'!$C39=90,'Res Bud År3'!$J39,0)</f>
        <v>0</v>
      </c>
      <c r="P39" s="107">
        <f>IF(OR('Res Bud År3'!$C39="Kontant",'Res Bud År3'!$C39=""),'Res Bud År3'!$N39,0)+IF('Res Bud År3'!$C39=30,'Res Bud År3'!$M39,0)+IF('Res Bud År3'!$C39=60,'Res Bud År3'!$L39,0)+IF('Res Bud År3'!$C39=90,'Res Bud År3'!$K39,0)</f>
        <v>0</v>
      </c>
      <c r="Q39" s="107">
        <f>IF(OR('Res Bud År3'!$C39="Kontant",'Res Bud År3'!$C39=""),'Res Bud År3'!$O39,0)+IF('Res Bud År3'!$C39=30,'Res Bud År3'!$N39,0)+IF('Res Bud År3'!$C39=60,'Res Bud År3'!$M39,0)+IF('Res Bud År3'!$C39=90,'Res Bud År3'!$L39,0)</f>
        <v>0</v>
      </c>
      <c r="R39" s="107">
        <f t="shared" si="5"/>
        <v>0</v>
      </c>
      <c r="S39" s="133"/>
    </row>
    <row r="40" spans="1:19" ht="25" hidden="1" outlineLevel="1" x14ac:dyDescent="0.25">
      <c r="A40" s="94" t="s">
        <v>4</v>
      </c>
      <c r="B40" s="94"/>
      <c r="C40" s="94"/>
      <c r="D40" s="94"/>
      <c r="E40" s="98"/>
      <c r="F40" s="107">
        <f>IF(OR('Res Bud År3'!$C40="Kontant",'Res Bud År3'!$C40=""),'Res Bud År3'!$D40,0)
+IF('Res Bud År2'!$C40=30,'Res Bud År2'!$O40,0)+IF('Res Bud År2'!$C40=60,'Res Bud År2'!$N40,0)+IF('Res Bud År2'!$C40=90,'Res Bud År2'!$M40,0)</f>
        <v>0</v>
      </c>
      <c r="G40" s="107">
        <f>IF(OR('Res Bud År3'!$C40="Kontant",'Res Bud År3'!$C40=""),'Res Bud År3'!$E40,0)+IF('Res Bud År3'!$C40=30,'Res Bud År3'!$D40,0)
+IF('Res Bud År2'!$C40=60,'Res Bud År2'!$O40,0)+IF('Res Bud År2'!$C40=90,'Res Bud År2'!$N40,0)</f>
        <v>0</v>
      </c>
      <c r="H40" s="107">
        <f>IF(OR('Res Bud År3'!$C40="Kontant",'Res Bud År3'!$C40=""),'Res Bud År3'!$F40,0)+IF('Res Bud År3'!$C40=30,'Res Bud År3'!$E40,0)+IF('Res Bud År3'!$C40=60,'Res Bud År3'!$D40,0)
+IF('Res Bud År2'!$C40=90,'Res Bud År2'!$O40,0)</f>
        <v>0</v>
      </c>
      <c r="I40" s="107">
        <f>IF(OR('Res Bud År3'!$C40="Kontant",'Res Bud År3'!$C40=""),'Res Bud År3'!$G40,0)+IF('Res Bud År3'!$C40=30,'Res Bud År3'!$F40,0)+IF('Res Bud År3'!$C40=60,'Res Bud År3'!$E40,0)+IF('Res Bud År3'!$C40=90,'Res Bud År3'!$D40,0)</f>
        <v>0</v>
      </c>
      <c r="J40" s="107">
        <f>IF(OR('Res Bud År3'!$C40="Kontant",'Res Bud År3'!$C40=""),'Res Bud År3'!$H40,0)+IF('Res Bud År3'!$C40=30,'Res Bud År3'!$G40,0)+IF('Res Bud År3'!$C40=60,'Res Bud År3'!$F40,0)+IF('Res Bud År3'!$C40=90,'Res Bud År3'!$E40,0)</f>
        <v>0</v>
      </c>
      <c r="K40" s="107">
        <f>IF(OR('Res Bud År3'!$C40="Kontant",'Res Bud År3'!$C40=""),'Res Bud År3'!$I40,0)+IF('Res Bud År3'!$C40=30,'Res Bud År3'!$H40,0)+IF('Res Bud År3'!$C40=60,'Res Bud År3'!$G40,0)+IF('Res Bud År3'!$C40=90,'Res Bud År3'!$F40,0)</f>
        <v>0</v>
      </c>
      <c r="L40" s="107">
        <f>IF(OR('Res Bud År3'!$C40="Kontant",'Res Bud År3'!$C40=""),'Res Bud År3'!$J40,0)+IF('Res Bud År3'!$C40=30,'Res Bud År3'!$I40,0)+IF('Res Bud År3'!$C40=60,'Res Bud År3'!$H40,0)+IF('Res Bud År3'!$C40=90,'Res Bud År3'!$G40,0)</f>
        <v>0</v>
      </c>
      <c r="M40" s="107">
        <f>IF(OR('Res Bud År3'!$C40="Kontant",'Res Bud År3'!$C40=""),'Res Bud År3'!$K40,0)+IF('Res Bud År3'!$C40=30,'Res Bud År3'!$J40,0)+IF('Res Bud År3'!$C40=60,'Res Bud År3'!$I40,0)+IF('Res Bud År3'!$C40=90,'Res Bud År3'!$H40,0)</f>
        <v>0</v>
      </c>
      <c r="N40" s="107">
        <f>IF(OR('Res Bud År3'!$C40="Kontant",'Res Bud År3'!$C40=""),'Res Bud År3'!$L40,0)+IF('Res Bud År3'!$C40=30,'Res Bud År3'!$K40,0)+IF('Res Bud År3'!$C40=60,'Res Bud År3'!$J40,0)+IF('Res Bud År3'!$C40=90,'Res Bud År3'!$I40,0)</f>
        <v>0</v>
      </c>
      <c r="O40" s="107">
        <f>IF(OR('Res Bud År3'!$C40="Kontant",'Res Bud År3'!$C40=""),'Res Bud År3'!$M40,0)+IF('Res Bud År3'!$C40=30,'Res Bud År3'!$L40,0)+IF('Res Bud År3'!$C40=60,'Res Bud År3'!$K40,0)+IF('Res Bud År3'!$C40=90,'Res Bud År3'!$J40,0)</f>
        <v>0</v>
      </c>
      <c r="P40" s="107">
        <f>IF(OR('Res Bud År3'!$C40="Kontant",'Res Bud År3'!$C40=""),'Res Bud År3'!$N40,0)+IF('Res Bud År3'!$C40=30,'Res Bud År3'!$M40,0)+IF('Res Bud År3'!$C40=60,'Res Bud År3'!$L40,0)+IF('Res Bud År3'!$C40=90,'Res Bud År3'!$K40,0)</f>
        <v>0</v>
      </c>
      <c r="Q40" s="107">
        <f>IF(OR('Res Bud År3'!$C40="Kontant",'Res Bud År3'!$C40=""),'Res Bud År3'!$O40,0)+IF('Res Bud År3'!$C40=30,'Res Bud År3'!$N40,0)+IF('Res Bud År3'!$C40=60,'Res Bud År3'!$M40,0)+IF('Res Bud År3'!$C40=90,'Res Bud År3'!$L40,0)</f>
        <v>0</v>
      </c>
      <c r="R40" s="107">
        <f t="shared" si="5"/>
        <v>0</v>
      </c>
      <c r="S40" s="133"/>
    </row>
    <row r="41" spans="1:19" hidden="1" outlineLevel="1" x14ac:dyDescent="0.25">
      <c r="A41" s="94" t="s">
        <v>5</v>
      </c>
      <c r="B41" s="94"/>
      <c r="C41" s="94"/>
      <c r="D41" s="94"/>
      <c r="E41" s="98"/>
      <c r="F41" s="107">
        <f>IF(OR('Res Bud År3'!$C41="Kontant",'Res Bud År3'!$C41=""),'Res Bud År3'!$D41,0)
+IF('Res Bud År2'!$C41=30,'Res Bud År2'!$O41,0)+IF('Res Bud År2'!$C41=60,'Res Bud År2'!$N41,0)+IF('Res Bud År2'!$C41=90,'Res Bud År2'!$M41,0)</f>
        <v>0</v>
      </c>
      <c r="G41" s="107">
        <f>IF(OR('Res Bud År3'!$C41="Kontant",'Res Bud År3'!$C41=""),'Res Bud År3'!$E41,0)+IF('Res Bud År3'!$C41=30,'Res Bud År3'!$D41,0)
+IF('Res Bud År2'!$C41=60,'Res Bud År2'!$O41,0)+IF('Res Bud År2'!$C41=90,'Res Bud År2'!$N41,0)</f>
        <v>0</v>
      </c>
      <c r="H41" s="107">
        <f>IF(OR('Res Bud År3'!$C41="Kontant",'Res Bud År3'!$C41=""),'Res Bud År3'!$F41,0)+IF('Res Bud År3'!$C41=30,'Res Bud År3'!$E41,0)+IF('Res Bud År3'!$C41=60,'Res Bud År3'!$D41,0)
+IF('Res Bud År2'!$C41=90,'Res Bud År2'!$O41,0)</f>
        <v>0</v>
      </c>
      <c r="I41" s="107">
        <f>IF(OR('Res Bud År3'!$C41="Kontant",'Res Bud År3'!$C41=""),'Res Bud År3'!$G41,0)+IF('Res Bud År3'!$C41=30,'Res Bud År3'!$F41,0)+IF('Res Bud År3'!$C41=60,'Res Bud År3'!$E41,0)+IF('Res Bud År3'!$C41=90,'Res Bud År3'!$D41,0)</f>
        <v>0</v>
      </c>
      <c r="J41" s="107">
        <f>IF(OR('Res Bud År3'!$C41="Kontant",'Res Bud År3'!$C41=""),'Res Bud År3'!$H41,0)+IF('Res Bud År3'!$C41=30,'Res Bud År3'!$G41,0)+IF('Res Bud År3'!$C41=60,'Res Bud År3'!$F41,0)+IF('Res Bud År3'!$C41=90,'Res Bud År3'!$E41,0)</f>
        <v>0</v>
      </c>
      <c r="K41" s="107">
        <f>IF(OR('Res Bud År3'!$C41="Kontant",'Res Bud År3'!$C41=""),'Res Bud År3'!$I41,0)+IF('Res Bud År3'!$C41=30,'Res Bud År3'!$H41,0)+IF('Res Bud År3'!$C41=60,'Res Bud År3'!$G41,0)+IF('Res Bud År3'!$C41=90,'Res Bud År3'!$F41,0)</f>
        <v>0</v>
      </c>
      <c r="L41" s="107">
        <f>IF(OR('Res Bud År3'!$C41="Kontant",'Res Bud År3'!$C41=""),'Res Bud År3'!$J41,0)+IF('Res Bud År3'!$C41=30,'Res Bud År3'!$I41,0)+IF('Res Bud År3'!$C41=60,'Res Bud År3'!$H41,0)+IF('Res Bud År3'!$C41=90,'Res Bud År3'!$G41,0)</f>
        <v>0</v>
      </c>
      <c r="M41" s="107">
        <f>IF(OR('Res Bud År3'!$C41="Kontant",'Res Bud År3'!$C41=""),'Res Bud År3'!$K41,0)+IF('Res Bud År3'!$C41=30,'Res Bud År3'!$J41,0)+IF('Res Bud År3'!$C41=60,'Res Bud År3'!$I41,0)+IF('Res Bud År3'!$C41=90,'Res Bud År3'!$H41,0)</f>
        <v>0</v>
      </c>
      <c r="N41" s="107">
        <f>IF(OR('Res Bud År3'!$C41="Kontant",'Res Bud År3'!$C41=""),'Res Bud År3'!$L41,0)+IF('Res Bud År3'!$C41=30,'Res Bud År3'!$K41,0)+IF('Res Bud År3'!$C41=60,'Res Bud År3'!$J41,0)+IF('Res Bud År3'!$C41=90,'Res Bud År3'!$I41,0)</f>
        <v>0</v>
      </c>
      <c r="O41" s="107">
        <f>IF(OR('Res Bud År3'!$C41="Kontant",'Res Bud År3'!$C41=""),'Res Bud År3'!$M41,0)+IF('Res Bud År3'!$C41=30,'Res Bud År3'!$L41,0)+IF('Res Bud År3'!$C41=60,'Res Bud År3'!$K41,0)+IF('Res Bud År3'!$C41=90,'Res Bud År3'!$J41,0)</f>
        <v>0</v>
      </c>
      <c r="P41" s="107">
        <f>IF(OR('Res Bud År3'!$C41="Kontant",'Res Bud År3'!$C41=""),'Res Bud År3'!$N41,0)+IF('Res Bud År3'!$C41=30,'Res Bud År3'!$M41,0)+IF('Res Bud År3'!$C41=60,'Res Bud År3'!$L41,0)+IF('Res Bud År3'!$C41=90,'Res Bud År3'!$K41,0)</f>
        <v>0</v>
      </c>
      <c r="Q41" s="107">
        <f>IF(OR('Res Bud År3'!$C41="Kontant",'Res Bud År3'!$C41=""),'Res Bud År3'!$O41,0)+IF('Res Bud År3'!$C41=30,'Res Bud År3'!$N41,0)+IF('Res Bud År3'!$C41=60,'Res Bud År3'!$M41,0)+IF('Res Bud År3'!$C41=90,'Res Bud År3'!$L41,0)</f>
        <v>0</v>
      </c>
      <c r="R41" s="107">
        <f t="shared" si="5"/>
        <v>0</v>
      </c>
      <c r="S41" s="133"/>
    </row>
    <row r="42" spans="1:19" ht="25" hidden="1" outlineLevel="1" x14ac:dyDescent="0.25">
      <c r="A42" s="94" t="s">
        <v>6</v>
      </c>
      <c r="B42" s="94"/>
      <c r="C42" s="94"/>
      <c r="D42" s="94"/>
      <c r="E42" s="98"/>
      <c r="F42" s="107">
        <f>IF(OR('Res Bud År3'!$C42="Kontant",'Res Bud År3'!$C42=""),'Res Bud År3'!$D42,0)
+IF('Res Bud År2'!$C42=30,'Res Bud År2'!$O42,0)+IF('Res Bud År2'!$C42=60,'Res Bud År2'!$N42,0)+IF('Res Bud År2'!$C42=90,'Res Bud År2'!$M42,0)</f>
        <v>0</v>
      </c>
      <c r="G42" s="107">
        <f>IF(OR('Res Bud År3'!$C42="Kontant",'Res Bud År3'!$C42=""),'Res Bud År3'!$E42,0)+IF('Res Bud År3'!$C42=30,'Res Bud År3'!$D42,0)
+IF('Res Bud År2'!$C42=60,'Res Bud År2'!$O42,0)+IF('Res Bud År2'!$C42=90,'Res Bud År2'!$N42,0)</f>
        <v>0</v>
      </c>
      <c r="H42" s="107">
        <f>IF(OR('Res Bud År3'!$C42="Kontant",'Res Bud År3'!$C42=""),'Res Bud År3'!$F42,0)+IF('Res Bud År3'!$C42=30,'Res Bud År3'!$E42,0)+IF('Res Bud År3'!$C42=60,'Res Bud År3'!$D42,0)
+IF('Res Bud År2'!$C42=90,'Res Bud År2'!$O42,0)</f>
        <v>0</v>
      </c>
      <c r="I42" s="107">
        <f>IF(OR('Res Bud År3'!$C42="Kontant",'Res Bud År3'!$C42=""),'Res Bud År3'!$G42,0)+IF('Res Bud År3'!$C42=30,'Res Bud År3'!$F42,0)+IF('Res Bud År3'!$C42=60,'Res Bud År3'!$E42,0)+IF('Res Bud År3'!$C42=90,'Res Bud År3'!$D42,0)</f>
        <v>0</v>
      </c>
      <c r="J42" s="107">
        <f>IF(OR('Res Bud År3'!$C42="Kontant",'Res Bud År3'!$C42=""),'Res Bud År3'!$H42,0)+IF('Res Bud År3'!$C42=30,'Res Bud År3'!$G42,0)+IF('Res Bud År3'!$C42=60,'Res Bud År3'!$F42,0)+IF('Res Bud År3'!$C42=90,'Res Bud År3'!$E42,0)</f>
        <v>0</v>
      </c>
      <c r="K42" s="107">
        <f>IF(OR('Res Bud År3'!$C42="Kontant",'Res Bud År3'!$C42=""),'Res Bud År3'!$I42,0)+IF('Res Bud År3'!$C42=30,'Res Bud År3'!$H42,0)+IF('Res Bud År3'!$C42=60,'Res Bud År3'!$G42,0)+IF('Res Bud År3'!$C42=90,'Res Bud År3'!$F42,0)</f>
        <v>0</v>
      </c>
      <c r="L42" s="107">
        <f>IF(OR('Res Bud År3'!$C42="Kontant",'Res Bud År3'!$C42=""),'Res Bud År3'!$J42,0)+IF('Res Bud År3'!$C42=30,'Res Bud År3'!$I42,0)+IF('Res Bud År3'!$C42=60,'Res Bud År3'!$H42,0)+IF('Res Bud År3'!$C42=90,'Res Bud År3'!$G42,0)</f>
        <v>0</v>
      </c>
      <c r="M42" s="107">
        <f>IF(OR('Res Bud År3'!$C42="Kontant",'Res Bud År3'!$C42=""),'Res Bud År3'!$K42,0)+IF('Res Bud År3'!$C42=30,'Res Bud År3'!$J42,0)+IF('Res Bud År3'!$C42=60,'Res Bud År3'!$I42,0)+IF('Res Bud År3'!$C42=90,'Res Bud År3'!$H42,0)</f>
        <v>0</v>
      </c>
      <c r="N42" s="107">
        <f>IF(OR('Res Bud År3'!$C42="Kontant",'Res Bud År3'!$C42=""),'Res Bud År3'!$L42,0)+IF('Res Bud År3'!$C42=30,'Res Bud År3'!$K42,0)+IF('Res Bud År3'!$C42=60,'Res Bud År3'!$J42,0)+IF('Res Bud År3'!$C42=90,'Res Bud År3'!$I42,0)</f>
        <v>0</v>
      </c>
      <c r="O42" s="107">
        <f>IF(OR('Res Bud År3'!$C42="Kontant",'Res Bud År3'!$C42=""),'Res Bud År3'!$M42,0)+IF('Res Bud År3'!$C42=30,'Res Bud År3'!$L42,0)+IF('Res Bud År3'!$C42=60,'Res Bud År3'!$K42,0)+IF('Res Bud År3'!$C42=90,'Res Bud År3'!$J42,0)</f>
        <v>0</v>
      </c>
      <c r="P42" s="107">
        <f>IF(OR('Res Bud År3'!$C42="Kontant",'Res Bud År3'!$C42=""),'Res Bud År3'!$N42,0)+IF('Res Bud År3'!$C42=30,'Res Bud År3'!$M42,0)+IF('Res Bud År3'!$C42=60,'Res Bud År3'!$L42,0)+IF('Res Bud År3'!$C42=90,'Res Bud År3'!$K42,0)</f>
        <v>0</v>
      </c>
      <c r="Q42" s="107">
        <f>IF(OR('Res Bud År3'!$C42="Kontant",'Res Bud År3'!$C42=""),'Res Bud År3'!$O42,0)+IF('Res Bud År3'!$C42=30,'Res Bud År3'!$N42,0)+IF('Res Bud År3'!$C42=60,'Res Bud År3'!$M42,0)+IF('Res Bud År3'!$C42=90,'Res Bud År3'!$L42,0)</f>
        <v>0</v>
      </c>
      <c r="R42" s="107">
        <f t="shared" si="5"/>
        <v>0</v>
      </c>
      <c r="S42" s="133"/>
    </row>
    <row r="43" spans="1:19" hidden="1" outlineLevel="1" x14ac:dyDescent="0.25">
      <c r="A43" s="94" t="s">
        <v>7</v>
      </c>
      <c r="B43" s="94"/>
      <c r="C43" s="94"/>
      <c r="D43" s="94"/>
      <c r="E43" s="98"/>
      <c r="F43" s="107">
        <f>IF(OR('Res Bud År3'!$C43="Kontant",'Res Bud År3'!$C43=""),'Res Bud År3'!$D43,0)
+IF('Res Bud År2'!$C43=30,'Res Bud År2'!$O43,0)+IF('Res Bud År2'!$C43=60,'Res Bud År2'!$N43,0)+IF('Res Bud År2'!$C43=90,'Res Bud År2'!$M43,0)</f>
        <v>0</v>
      </c>
      <c r="G43" s="107">
        <f>IF(OR('Res Bud År3'!$C43="Kontant",'Res Bud År3'!$C43=""),'Res Bud År3'!$E43,0)+IF('Res Bud År3'!$C43=30,'Res Bud År3'!$D43,0)
+IF('Res Bud År2'!$C43=60,'Res Bud År2'!$O43,0)+IF('Res Bud År2'!$C43=90,'Res Bud År2'!$N43,0)</f>
        <v>0</v>
      </c>
      <c r="H43" s="107">
        <f>IF(OR('Res Bud År3'!$C43="Kontant",'Res Bud År3'!$C43=""),'Res Bud År3'!$F43,0)+IF('Res Bud År3'!$C43=30,'Res Bud År3'!$E43,0)+IF('Res Bud År3'!$C43=60,'Res Bud År3'!$D43,0)
+IF('Res Bud År2'!$C43=90,'Res Bud År2'!$O43,0)</f>
        <v>0</v>
      </c>
      <c r="I43" s="107">
        <f>IF(OR('Res Bud År3'!$C43="Kontant",'Res Bud År3'!$C43=""),'Res Bud År3'!$G43,0)+IF('Res Bud År3'!$C43=30,'Res Bud År3'!$F43,0)+IF('Res Bud År3'!$C43=60,'Res Bud År3'!$E43,0)+IF('Res Bud År3'!$C43=90,'Res Bud År3'!$D43,0)</f>
        <v>0</v>
      </c>
      <c r="J43" s="107">
        <f>IF(OR('Res Bud År3'!$C43="Kontant",'Res Bud År3'!$C43=""),'Res Bud År3'!$H43,0)+IF('Res Bud År3'!$C43=30,'Res Bud År3'!$G43,0)+IF('Res Bud År3'!$C43=60,'Res Bud År3'!$F43,0)+IF('Res Bud År3'!$C43=90,'Res Bud År3'!$E43,0)</f>
        <v>0</v>
      </c>
      <c r="K43" s="107">
        <f>IF(OR('Res Bud År3'!$C43="Kontant",'Res Bud År3'!$C43=""),'Res Bud År3'!$I43,0)+IF('Res Bud År3'!$C43=30,'Res Bud År3'!$H43,0)+IF('Res Bud År3'!$C43=60,'Res Bud År3'!$G43,0)+IF('Res Bud År3'!$C43=90,'Res Bud År3'!$F43,0)</f>
        <v>0</v>
      </c>
      <c r="L43" s="107">
        <f>IF(OR('Res Bud År3'!$C43="Kontant",'Res Bud År3'!$C43=""),'Res Bud År3'!$J43,0)+IF('Res Bud År3'!$C43=30,'Res Bud År3'!$I43,0)+IF('Res Bud År3'!$C43=60,'Res Bud År3'!$H43,0)+IF('Res Bud År3'!$C43=90,'Res Bud År3'!$G43,0)</f>
        <v>0</v>
      </c>
      <c r="M43" s="107">
        <f>IF(OR('Res Bud År3'!$C43="Kontant",'Res Bud År3'!$C43=""),'Res Bud År3'!$K43,0)+IF('Res Bud År3'!$C43=30,'Res Bud År3'!$J43,0)+IF('Res Bud År3'!$C43=60,'Res Bud År3'!$I43,0)+IF('Res Bud År3'!$C43=90,'Res Bud År3'!$H43,0)</f>
        <v>0</v>
      </c>
      <c r="N43" s="107">
        <f>IF(OR('Res Bud År3'!$C43="Kontant",'Res Bud År3'!$C43=""),'Res Bud År3'!$L43,0)+IF('Res Bud År3'!$C43=30,'Res Bud År3'!$K43,0)+IF('Res Bud År3'!$C43=60,'Res Bud År3'!$J43,0)+IF('Res Bud År3'!$C43=90,'Res Bud År3'!$I43,0)</f>
        <v>0</v>
      </c>
      <c r="O43" s="107">
        <f>IF(OR('Res Bud År3'!$C43="Kontant",'Res Bud År3'!$C43=""),'Res Bud År3'!$M43,0)+IF('Res Bud År3'!$C43=30,'Res Bud År3'!$L43,0)+IF('Res Bud År3'!$C43=60,'Res Bud År3'!$K43,0)+IF('Res Bud År3'!$C43=90,'Res Bud År3'!$J43,0)</f>
        <v>0</v>
      </c>
      <c r="P43" s="107">
        <f>IF(OR('Res Bud År3'!$C43="Kontant",'Res Bud År3'!$C43=""),'Res Bud År3'!$N43,0)+IF('Res Bud År3'!$C43=30,'Res Bud År3'!$M43,0)+IF('Res Bud År3'!$C43=60,'Res Bud År3'!$L43,0)+IF('Res Bud År3'!$C43=90,'Res Bud År3'!$K43,0)</f>
        <v>0</v>
      </c>
      <c r="Q43" s="107">
        <f>IF(OR('Res Bud År3'!$C43="Kontant",'Res Bud År3'!$C43=""),'Res Bud År3'!$O43,0)+IF('Res Bud År3'!$C43=30,'Res Bud År3'!$N43,0)+IF('Res Bud År3'!$C43=60,'Res Bud År3'!$M43,0)+IF('Res Bud År3'!$C43=90,'Res Bud År3'!$L43,0)</f>
        <v>0</v>
      </c>
      <c r="R43" s="107">
        <f t="shared" si="5"/>
        <v>0</v>
      </c>
      <c r="S43" s="133"/>
    </row>
    <row r="44" spans="1:19" ht="25" hidden="1" outlineLevel="1" x14ac:dyDescent="0.25">
      <c r="A44" s="94" t="s">
        <v>25</v>
      </c>
      <c r="B44" s="94"/>
      <c r="C44" s="94"/>
      <c r="D44" s="94"/>
      <c r="E44" s="98"/>
      <c r="F44" s="107">
        <f>IF(OR('Res Bud År3'!$C44="Kontant",'Res Bud År3'!$C44=""),'Res Bud År3'!$D44,0)
+IF('Res Bud År2'!$C44=30,'Res Bud År2'!$O44,0)+IF('Res Bud År2'!$C44=60,'Res Bud År2'!$N44,0)+IF('Res Bud År2'!$C44=90,'Res Bud År2'!$M44,0)</f>
        <v>0</v>
      </c>
      <c r="G44" s="107">
        <f>IF(OR('Res Bud År3'!$C44="Kontant",'Res Bud År3'!$C44=""),'Res Bud År3'!$E44,0)+IF('Res Bud År3'!$C44=30,'Res Bud År3'!$D44,0)
+IF('Res Bud År2'!$C44=60,'Res Bud År2'!$O44,0)+IF('Res Bud År2'!$C44=90,'Res Bud År2'!$N44,0)</f>
        <v>0</v>
      </c>
      <c r="H44" s="107">
        <f>IF(OR('Res Bud År3'!$C44="Kontant",'Res Bud År3'!$C44=""),'Res Bud År3'!$F44,0)+IF('Res Bud År3'!$C44=30,'Res Bud År3'!$E44,0)+IF('Res Bud År3'!$C44=60,'Res Bud År3'!$D44,0)
+IF('Res Bud År2'!$C44=90,'Res Bud År2'!$O44,0)</f>
        <v>0</v>
      </c>
      <c r="I44" s="107">
        <f>IF(OR('Res Bud År3'!$C44="Kontant",'Res Bud År3'!$C44=""),'Res Bud År3'!$G44,0)+IF('Res Bud År3'!$C44=30,'Res Bud År3'!$F44,0)+IF('Res Bud År3'!$C44=60,'Res Bud År3'!$E44,0)+IF('Res Bud År3'!$C44=90,'Res Bud År3'!$D44,0)</f>
        <v>0</v>
      </c>
      <c r="J44" s="107">
        <f>IF(OR('Res Bud År3'!$C44="Kontant",'Res Bud År3'!$C44=""),'Res Bud År3'!$H44,0)+IF('Res Bud År3'!$C44=30,'Res Bud År3'!$G44,0)+IF('Res Bud År3'!$C44=60,'Res Bud År3'!$F44,0)+IF('Res Bud År3'!$C44=90,'Res Bud År3'!$E44,0)</f>
        <v>0</v>
      </c>
      <c r="K44" s="107">
        <f>IF(OR('Res Bud År3'!$C44="Kontant",'Res Bud År3'!$C44=""),'Res Bud År3'!$I44,0)+IF('Res Bud År3'!$C44=30,'Res Bud År3'!$H44,0)+IF('Res Bud År3'!$C44=60,'Res Bud År3'!$G44,0)+IF('Res Bud År3'!$C44=90,'Res Bud År3'!$F44,0)</f>
        <v>0</v>
      </c>
      <c r="L44" s="107">
        <f>IF(OR('Res Bud År3'!$C44="Kontant",'Res Bud År3'!$C44=""),'Res Bud År3'!$J44,0)+IF('Res Bud År3'!$C44=30,'Res Bud År3'!$I44,0)+IF('Res Bud År3'!$C44=60,'Res Bud År3'!$H44,0)+IF('Res Bud År3'!$C44=90,'Res Bud År3'!$G44,0)</f>
        <v>0</v>
      </c>
      <c r="M44" s="107">
        <f>IF(OR('Res Bud År3'!$C44="Kontant",'Res Bud År3'!$C44=""),'Res Bud År3'!$K44,0)+IF('Res Bud År3'!$C44=30,'Res Bud År3'!$J44,0)+IF('Res Bud År3'!$C44=60,'Res Bud År3'!$I44,0)+IF('Res Bud År3'!$C44=90,'Res Bud År3'!$H44,0)</f>
        <v>0</v>
      </c>
      <c r="N44" s="107">
        <f>IF(OR('Res Bud År3'!$C44="Kontant",'Res Bud År3'!$C44=""),'Res Bud År3'!$L44,0)+IF('Res Bud År3'!$C44=30,'Res Bud År3'!$K44,0)+IF('Res Bud År3'!$C44=60,'Res Bud År3'!$J44,0)+IF('Res Bud År3'!$C44=90,'Res Bud År3'!$I44,0)</f>
        <v>0</v>
      </c>
      <c r="O44" s="107">
        <f>IF(OR('Res Bud År3'!$C44="Kontant",'Res Bud År3'!$C44=""),'Res Bud År3'!$M44,0)+IF('Res Bud År3'!$C44=30,'Res Bud År3'!$L44,0)+IF('Res Bud År3'!$C44=60,'Res Bud År3'!$K44,0)+IF('Res Bud År3'!$C44=90,'Res Bud År3'!$J44,0)</f>
        <v>0</v>
      </c>
      <c r="P44" s="107">
        <f>IF(OR('Res Bud År3'!$C44="Kontant",'Res Bud År3'!$C44=""),'Res Bud År3'!$N44,0)+IF('Res Bud År3'!$C44=30,'Res Bud År3'!$M44,0)+IF('Res Bud År3'!$C44=60,'Res Bud År3'!$L44,0)+IF('Res Bud År3'!$C44=90,'Res Bud År3'!$K44,0)</f>
        <v>0</v>
      </c>
      <c r="Q44" s="107">
        <f>IF(OR('Res Bud År3'!$C44="Kontant",'Res Bud År3'!$C44=""),'Res Bud År3'!$O44,0)+IF('Res Bud År3'!$C44=30,'Res Bud År3'!$N44,0)+IF('Res Bud År3'!$C44=60,'Res Bud År3'!$M44,0)+IF('Res Bud År3'!$C44=90,'Res Bud År3'!$L44,0)</f>
        <v>0</v>
      </c>
      <c r="R44" s="107">
        <f t="shared" si="5"/>
        <v>0</v>
      </c>
      <c r="S44" s="133"/>
    </row>
    <row r="45" spans="1:19" hidden="1" outlineLevel="1" x14ac:dyDescent="0.25">
      <c r="A45" s="94" t="s">
        <v>8</v>
      </c>
      <c r="B45" s="94"/>
      <c r="C45" s="94"/>
      <c r="D45" s="94"/>
      <c r="E45" s="98"/>
      <c r="F45" s="107">
        <f>IF(OR('Res Bud År3'!$C45="Kontant",'Res Bud År3'!$C45=""),'Res Bud År3'!$D45,0)
+IF('Res Bud År2'!$C45=30,'Res Bud År2'!$O45,0)+IF('Res Bud År2'!$C45=60,'Res Bud År2'!$N45,0)+IF('Res Bud År2'!$C45=90,'Res Bud År2'!$M45,0)</f>
        <v>0</v>
      </c>
      <c r="G45" s="107">
        <f>IF(OR('Res Bud År3'!$C45="Kontant",'Res Bud År3'!$C45=""),'Res Bud År3'!$E45,0)+IF('Res Bud År3'!$C45=30,'Res Bud År3'!$D45,0)
+IF('Res Bud År2'!$C45=60,'Res Bud År2'!$O45,0)+IF('Res Bud År2'!$C45=90,'Res Bud År2'!$N45,0)</f>
        <v>0</v>
      </c>
      <c r="H45" s="107">
        <f>IF(OR('Res Bud År3'!$C45="Kontant",'Res Bud År3'!$C45=""),'Res Bud År3'!$F45,0)+IF('Res Bud År3'!$C45=30,'Res Bud År3'!$E45,0)+IF('Res Bud År3'!$C45=60,'Res Bud År3'!$D45,0)
+IF('Res Bud År2'!$C45=90,'Res Bud År2'!$O45,0)</f>
        <v>0</v>
      </c>
      <c r="I45" s="107">
        <f>IF(OR('Res Bud År3'!$C45="Kontant",'Res Bud År3'!$C45=""),'Res Bud År3'!$G45,0)+IF('Res Bud År3'!$C45=30,'Res Bud År3'!$F45,0)+IF('Res Bud År3'!$C45=60,'Res Bud År3'!$E45,0)+IF('Res Bud År3'!$C45=90,'Res Bud År3'!$D45,0)</f>
        <v>0</v>
      </c>
      <c r="J45" s="107">
        <f>IF(OR('Res Bud År3'!$C45="Kontant",'Res Bud År3'!$C45=""),'Res Bud År3'!$H45,0)+IF('Res Bud År3'!$C45=30,'Res Bud År3'!$G45,0)+IF('Res Bud År3'!$C45=60,'Res Bud År3'!$F45,0)+IF('Res Bud År3'!$C45=90,'Res Bud År3'!$E45,0)</f>
        <v>0</v>
      </c>
      <c r="K45" s="107">
        <f>IF(OR('Res Bud År3'!$C45="Kontant",'Res Bud År3'!$C45=""),'Res Bud År3'!$I45,0)+IF('Res Bud År3'!$C45=30,'Res Bud År3'!$H45,0)+IF('Res Bud År3'!$C45=60,'Res Bud År3'!$G45,0)+IF('Res Bud År3'!$C45=90,'Res Bud År3'!$F45,0)</f>
        <v>0</v>
      </c>
      <c r="L45" s="107">
        <f>IF(OR('Res Bud År3'!$C45="Kontant",'Res Bud År3'!$C45=""),'Res Bud År3'!$J45,0)+IF('Res Bud År3'!$C45=30,'Res Bud År3'!$I45,0)+IF('Res Bud År3'!$C45=60,'Res Bud År3'!$H45,0)+IF('Res Bud År3'!$C45=90,'Res Bud År3'!$G45,0)</f>
        <v>0</v>
      </c>
      <c r="M45" s="107">
        <f>IF(OR('Res Bud År3'!$C45="Kontant",'Res Bud År3'!$C45=""),'Res Bud År3'!$K45,0)+IF('Res Bud År3'!$C45=30,'Res Bud År3'!$J45,0)+IF('Res Bud År3'!$C45=60,'Res Bud År3'!$I45,0)+IF('Res Bud År3'!$C45=90,'Res Bud År3'!$H45,0)</f>
        <v>0</v>
      </c>
      <c r="N45" s="107">
        <f>IF(OR('Res Bud År3'!$C45="Kontant",'Res Bud År3'!$C45=""),'Res Bud År3'!$L45,0)+IF('Res Bud År3'!$C45=30,'Res Bud År3'!$K45,0)+IF('Res Bud År3'!$C45=60,'Res Bud År3'!$J45,0)+IF('Res Bud År3'!$C45=90,'Res Bud År3'!$I45,0)</f>
        <v>0</v>
      </c>
      <c r="O45" s="107">
        <f>IF(OR('Res Bud År3'!$C45="Kontant",'Res Bud År3'!$C45=""),'Res Bud År3'!$M45,0)+IF('Res Bud År3'!$C45=30,'Res Bud År3'!$L45,0)+IF('Res Bud År3'!$C45=60,'Res Bud År3'!$K45,0)+IF('Res Bud År3'!$C45=90,'Res Bud År3'!$J45,0)</f>
        <v>0</v>
      </c>
      <c r="P45" s="107">
        <f>IF(OR('Res Bud År3'!$C45="Kontant",'Res Bud År3'!$C45=""),'Res Bud År3'!$N45,0)+IF('Res Bud År3'!$C45=30,'Res Bud År3'!$M45,0)+IF('Res Bud År3'!$C45=60,'Res Bud År3'!$L45,0)+IF('Res Bud År3'!$C45=90,'Res Bud År3'!$K45,0)</f>
        <v>0</v>
      </c>
      <c r="Q45" s="107">
        <f>IF(OR('Res Bud År3'!$C45="Kontant",'Res Bud År3'!$C45=""),'Res Bud År3'!$O45,0)+IF('Res Bud År3'!$C45=30,'Res Bud År3'!$N45,0)+IF('Res Bud År3'!$C45=60,'Res Bud År3'!$M45,0)+IF('Res Bud År3'!$C45=90,'Res Bud År3'!$L45,0)</f>
        <v>0</v>
      </c>
      <c r="R45" s="107">
        <f t="shared" si="5"/>
        <v>0</v>
      </c>
      <c r="S45" s="133"/>
    </row>
    <row r="46" spans="1:19" hidden="1" outlineLevel="1" x14ac:dyDescent="0.25">
      <c r="A46" s="94" t="s">
        <v>9</v>
      </c>
      <c r="B46" s="94"/>
      <c r="C46" s="94"/>
      <c r="D46" s="94"/>
      <c r="E46" s="98"/>
      <c r="F46" s="107">
        <f>IF(OR('Res Bud År3'!$C46="Kontant",'Res Bud År3'!$C46=""),'Res Bud År3'!$D46,0)
+IF('Res Bud År2'!$C46=30,'Res Bud År2'!$O46,0)+IF('Res Bud År2'!$C46=60,'Res Bud År2'!$N46,0)+IF('Res Bud År2'!$C46=90,'Res Bud År2'!$M46,0)</f>
        <v>0</v>
      </c>
      <c r="G46" s="107">
        <f>IF(OR('Res Bud År3'!$C46="Kontant",'Res Bud År3'!$C46=""),'Res Bud År3'!$E46,0)+IF('Res Bud År3'!$C46=30,'Res Bud År3'!$D46,0)
+IF('Res Bud År2'!$C46=60,'Res Bud År2'!$O46,0)+IF('Res Bud År2'!$C46=90,'Res Bud År2'!$N46,0)</f>
        <v>0</v>
      </c>
      <c r="H46" s="107">
        <f>IF(OR('Res Bud År3'!$C46="Kontant",'Res Bud År3'!$C46=""),'Res Bud År3'!$F46,0)+IF('Res Bud År3'!$C46=30,'Res Bud År3'!$E46,0)+IF('Res Bud År3'!$C46=60,'Res Bud År3'!$D46,0)
+IF('Res Bud År2'!$C46=90,'Res Bud År2'!$O46,0)</f>
        <v>0</v>
      </c>
      <c r="I46" s="107">
        <f>IF(OR('Res Bud År3'!$C46="Kontant",'Res Bud År3'!$C46=""),'Res Bud År3'!$G46,0)+IF('Res Bud År3'!$C46=30,'Res Bud År3'!$F46,0)+IF('Res Bud År3'!$C46=60,'Res Bud År3'!$E46,0)+IF('Res Bud År3'!$C46=90,'Res Bud År3'!$D46,0)</f>
        <v>0</v>
      </c>
      <c r="J46" s="107">
        <f>IF(OR('Res Bud År3'!$C46="Kontant",'Res Bud År3'!$C46=""),'Res Bud År3'!$H46,0)+IF('Res Bud År3'!$C46=30,'Res Bud År3'!$G46,0)+IF('Res Bud År3'!$C46=60,'Res Bud År3'!$F46,0)+IF('Res Bud År3'!$C46=90,'Res Bud År3'!$E46,0)</f>
        <v>0</v>
      </c>
      <c r="K46" s="107">
        <f>IF(OR('Res Bud År3'!$C46="Kontant",'Res Bud År3'!$C46=""),'Res Bud År3'!$I46,0)+IF('Res Bud År3'!$C46=30,'Res Bud År3'!$H46,0)+IF('Res Bud År3'!$C46=60,'Res Bud År3'!$G46,0)+IF('Res Bud År3'!$C46=90,'Res Bud År3'!$F46,0)</f>
        <v>0</v>
      </c>
      <c r="L46" s="107">
        <f>IF(OR('Res Bud År3'!$C46="Kontant",'Res Bud År3'!$C46=""),'Res Bud År3'!$J46,0)+IF('Res Bud År3'!$C46=30,'Res Bud År3'!$I46,0)+IF('Res Bud År3'!$C46=60,'Res Bud År3'!$H46,0)+IF('Res Bud År3'!$C46=90,'Res Bud År3'!$G46,0)</f>
        <v>0</v>
      </c>
      <c r="M46" s="107">
        <f>IF(OR('Res Bud År3'!$C46="Kontant",'Res Bud År3'!$C46=""),'Res Bud År3'!$K46,0)+IF('Res Bud År3'!$C46=30,'Res Bud År3'!$J46,0)+IF('Res Bud År3'!$C46=60,'Res Bud År3'!$I46,0)+IF('Res Bud År3'!$C46=90,'Res Bud År3'!$H46,0)</f>
        <v>0</v>
      </c>
      <c r="N46" s="107">
        <f>IF(OR('Res Bud År3'!$C46="Kontant",'Res Bud År3'!$C46=""),'Res Bud År3'!$L46,0)+IF('Res Bud År3'!$C46=30,'Res Bud År3'!$K46,0)+IF('Res Bud År3'!$C46=60,'Res Bud År3'!$J46,0)+IF('Res Bud År3'!$C46=90,'Res Bud År3'!$I46,0)</f>
        <v>0</v>
      </c>
      <c r="O46" s="107">
        <f>IF(OR('Res Bud År3'!$C46="Kontant",'Res Bud År3'!$C46=""),'Res Bud År3'!$M46,0)+IF('Res Bud År3'!$C46=30,'Res Bud År3'!$L46,0)+IF('Res Bud År3'!$C46=60,'Res Bud År3'!$K46,0)+IF('Res Bud År3'!$C46=90,'Res Bud År3'!$J46,0)</f>
        <v>0</v>
      </c>
      <c r="P46" s="107">
        <f>IF(OR('Res Bud År3'!$C46="Kontant",'Res Bud År3'!$C46=""),'Res Bud År3'!$N46,0)+IF('Res Bud År3'!$C46=30,'Res Bud År3'!$M46,0)+IF('Res Bud År3'!$C46=60,'Res Bud År3'!$L46,0)+IF('Res Bud År3'!$C46=90,'Res Bud År3'!$K46,0)</f>
        <v>0</v>
      </c>
      <c r="Q46" s="107">
        <f>IF(OR('Res Bud År3'!$C46="Kontant",'Res Bud År3'!$C46=""),'Res Bud År3'!$O46,0)+IF('Res Bud År3'!$C46=30,'Res Bud År3'!$N46,0)+IF('Res Bud År3'!$C46=60,'Res Bud År3'!$M46,0)+IF('Res Bud År3'!$C46=90,'Res Bud År3'!$L46,0)</f>
        <v>0</v>
      </c>
      <c r="R46" s="107">
        <f t="shared" si="5"/>
        <v>0</v>
      </c>
      <c r="S46" s="133"/>
    </row>
    <row r="47" spans="1:19" hidden="1" outlineLevel="1" x14ac:dyDescent="0.25">
      <c r="A47" s="94" t="s">
        <v>10</v>
      </c>
      <c r="B47" s="94"/>
      <c r="C47" s="94"/>
      <c r="D47" s="94"/>
      <c r="E47" s="98"/>
      <c r="F47" s="107">
        <f>IF(OR('Res Bud År3'!$C47="Kontant",'Res Bud År3'!$C47=""),'Res Bud År3'!$D47,0)
+IF('Res Bud År2'!$C47=30,'Res Bud År2'!$O47,0)+IF('Res Bud År2'!$C47=60,'Res Bud År2'!$N47,0)+IF('Res Bud År2'!$C47=90,'Res Bud År2'!$M47,0)</f>
        <v>0</v>
      </c>
      <c r="G47" s="107">
        <f>IF(OR('Res Bud År3'!$C47="Kontant",'Res Bud År3'!$C47=""),'Res Bud År3'!$E47,0)+IF('Res Bud År3'!$C47=30,'Res Bud År3'!$D47,0)
+IF('Res Bud År2'!$C47=60,'Res Bud År2'!$O47,0)+IF('Res Bud År2'!$C47=90,'Res Bud År2'!$N47,0)</f>
        <v>0</v>
      </c>
      <c r="H47" s="107">
        <f>IF(OR('Res Bud År3'!$C47="Kontant",'Res Bud År3'!$C47=""),'Res Bud År3'!$F47,0)+IF('Res Bud År3'!$C47=30,'Res Bud År3'!$E47,0)+IF('Res Bud År3'!$C47=60,'Res Bud År3'!$D47,0)
+IF('Res Bud År2'!$C47=90,'Res Bud År2'!$O47,0)</f>
        <v>0</v>
      </c>
      <c r="I47" s="107">
        <f>IF(OR('Res Bud År3'!$C47="Kontant",'Res Bud År3'!$C47=""),'Res Bud År3'!$G47,0)+IF('Res Bud År3'!$C47=30,'Res Bud År3'!$F47,0)+IF('Res Bud År3'!$C47=60,'Res Bud År3'!$E47,0)+IF('Res Bud År3'!$C47=90,'Res Bud År3'!$D47,0)</f>
        <v>0</v>
      </c>
      <c r="J47" s="107">
        <f>IF(OR('Res Bud År3'!$C47="Kontant",'Res Bud År3'!$C47=""),'Res Bud År3'!$H47,0)+IF('Res Bud År3'!$C47=30,'Res Bud År3'!$G47,0)+IF('Res Bud År3'!$C47=60,'Res Bud År3'!$F47,0)+IF('Res Bud År3'!$C47=90,'Res Bud År3'!$E47,0)</f>
        <v>0</v>
      </c>
      <c r="K47" s="107">
        <f>IF(OR('Res Bud År3'!$C47="Kontant",'Res Bud År3'!$C47=""),'Res Bud År3'!$I47,0)+IF('Res Bud År3'!$C47=30,'Res Bud År3'!$H47,0)+IF('Res Bud År3'!$C47=60,'Res Bud År3'!$G47,0)+IF('Res Bud År3'!$C47=90,'Res Bud År3'!$F47,0)</f>
        <v>0</v>
      </c>
      <c r="L47" s="107">
        <f>IF(OR('Res Bud År3'!$C47="Kontant",'Res Bud År3'!$C47=""),'Res Bud År3'!$J47,0)+IF('Res Bud År3'!$C47=30,'Res Bud År3'!$I47,0)+IF('Res Bud År3'!$C47=60,'Res Bud År3'!$H47,0)+IF('Res Bud År3'!$C47=90,'Res Bud År3'!$G47,0)</f>
        <v>0</v>
      </c>
      <c r="M47" s="107">
        <f>IF(OR('Res Bud År3'!$C47="Kontant",'Res Bud År3'!$C47=""),'Res Bud År3'!$K47,0)+IF('Res Bud År3'!$C47=30,'Res Bud År3'!$J47,0)+IF('Res Bud År3'!$C47=60,'Res Bud År3'!$I47,0)+IF('Res Bud År3'!$C47=90,'Res Bud År3'!$H47,0)</f>
        <v>0</v>
      </c>
      <c r="N47" s="107">
        <f>IF(OR('Res Bud År3'!$C47="Kontant",'Res Bud År3'!$C47=""),'Res Bud År3'!$L47,0)+IF('Res Bud År3'!$C47=30,'Res Bud År3'!$K47,0)+IF('Res Bud År3'!$C47=60,'Res Bud År3'!$J47,0)+IF('Res Bud År3'!$C47=90,'Res Bud År3'!$I47,0)</f>
        <v>0</v>
      </c>
      <c r="O47" s="107">
        <f>IF(OR('Res Bud År3'!$C47="Kontant",'Res Bud År3'!$C47=""),'Res Bud År3'!$M47,0)+IF('Res Bud År3'!$C47=30,'Res Bud År3'!$L47,0)+IF('Res Bud År3'!$C47=60,'Res Bud År3'!$K47,0)+IF('Res Bud År3'!$C47=90,'Res Bud År3'!$J47,0)</f>
        <v>0</v>
      </c>
      <c r="P47" s="107">
        <f>IF(OR('Res Bud År3'!$C47="Kontant",'Res Bud År3'!$C47=""),'Res Bud År3'!$N47,0)+IF('Res Bud År3'!$C47=30,'Res Bud År3'!$M47,0)+IF('Res Bud År3'!$C47=60,'Res Bud År3'!$L47,0)+IF('Res Bud År3'!$C47=90,'Res Bud År3'!$K47,0)</f>
        <v>0</v>
      </c>
      <c r="Q47" s="107">
        <f>IF(OR('Res Bud År3'!$C47="Kontant",'Res Bud År3'!$C47=""),'Res Bud År3'!$O47,0)+IF('Res Bud År3'!$C47=30,'Res Bud År3'!$N47,0)+IF('Res Bud År3'!$C47=60,'Res Bud År3'!$M47,0)+IF('Res Bud År3'!$C47=90,'Res Bud År3'!$L47,0)</f>
        <v>0</v>
      </c>
      <c r="R47" s="107">
        <f t="shared" si="5"/>
        <v>0</v>
      </c>
      <c r="S47" s="133"/>
    </row>
    <row r="48" spans="1:19" ht="25" hidden="1" outlineLevel="1" x14ac:dyDescent="0.25">
      <c r="A48" s="94" t="s">
        <v>26</v>
      </c>
      <c r="B48" s="94"/>
      <c r="C48" s="94"/>
      <c r="D48" s="94"/>
      <c r="E48" s="98"/>
      <c r="F48" s="107">
        <f>IF(OR('Res Bud År3'!$C48="Kontant",'Res Bud År3'!$C48=""),'Res Bud År3'!$D48,0)
+IF('Res Bud År2'!$C48=30,'Res Bud År2'!$O48,0)+IF('Res Bud År2'!$C48=60,'Res Bud År2'!$N48,0)+IF('Res Bud År2'!$C48=90,'Res Bud År2'!$M48,0)</f>
        <v>0</v>
      </c>
      <c r="G48" s="107">
        <f>IF(OR('Res Bud År3'!$C48="Kontant",'Res Bud År3'!$C48=""),'Res Bud År3'!$E48,0)+IF('Res Bud År3'!$C48=30,'Res Bud År3'!$D48,0)
+IF('Res Bud År2'!$C48=60,'Res Bud År2'!$O48,0)+IF('Res Bud År2'!$C48=90,'Res Bud År2'!$N48,0)</f>
        <v>0</v>
      </c>
      <c r="H48" s="107">
        <f>IF(OR('Res Bud År3'!$C48="Kontant",'Res Bud År3'!$C48=""),'Res Bud År3'!$F48,0)+IF('Res Bud År3'!$C48=30,'Res Bud År3'!$E48,0)+IF('Res Bud År3'!$C48=60,'Res Bud År3'!$D48,0)
+IF('Res Bud År2'!$C48=90,'Res Bud År2'!$O48,0)</f>
        <v>0</v>
      </c>
      <c r="I48" s="107">
        <f>IF(OR('Res Bud År3'!$C48="Kontant",'Res Bud År3'!$C48=""),'Res Bud År3'!$G48,0)+IF('Res Bud År3'!$C48=30,'Res Bud År3'!$F48,0)+IF('Res Bud År3'!$C48=60,'Res Bud År3'!$E48,0)+IF('Res Bud År3'!$C48=90,'Res Bud År3'!$D48,0)</f>
        <v>0</v>
      </c>
      <c r="J48" s="107">
        <f>IF(OR('Res Bud År3'!$C48="Kontant",'Res Bud År3'!$C48=""),'Res Bud År3'!$H48,0)+IF('Res Bud År3'!$C48=30,'Res Bud År3'!$G48,0)+IF('Res Bud År3'!$C48=60,'Res Bud År3'!$F48,0)+IF('Res Bud År3'!$C48=90,'Res Bud År3'!$E48,0)</f>
        <v>0</v>
      </c>
      <c r="K48" s="107">
        <f>IF(OR('Res Bud År3'!$C48="Kontant",'Res Bud År3'!$C48=""),'Res Bud År3'!$I48,0)+IF('Res Bud År3'!$C48=30,'Res Bud År3'!$H48,0)+IF('Res Bud År3'!$C48=60,'Res Bud År3'!$G48,0)+IF('Res Bud År3'!$C48=90,'Res Bud År3'!$F48,0)</f>
        <v>0</v>
      </c>
      <c r="L48" s="107">
        <f>IF(OR('Res Bud År3'!$C48="Kontant",'Res Bud År3'!$C48=""),'Res Bud År3'!$J48,0)+IF('Res Bud År3'!$C48=30,'Res Bud År3'!$I48,0)+IF('Res Bud År3'!$C48=60,'Res Bud År3'!$H48,0)+IF('Res Bud År3'!$C48=90,'Res Bud År3'!$G48,0)</f>
        <v>0</v>
      </c>
      <c r="M48" s="107">
        <f>IF(OR('Res Bud År3'!$C48="Kontant",'Res Bud År3'!$C48=""),'Res Bud År3'!$K48,0)+IF('Res Bud År3'!$C48=30,'Res Bud År3'!$J48,0)+IF('Res Bud År3'!$C48=60,'Res Bud År3'!$I48,0)+IF('Res Bud År3'!$C48=90,'Res Bud År3'!$H48,0)</f>
        <v>0</v>
      </c>
      <c r="N48" s="107">
        <f>IF(OR('Res Bud År3'!$C48="Kontant",'Res Bud År3'!$C48=""),'Res Bud År3'!$L48,0)+IF('Res Bud År3'!$C48=30,'Res Bud År3'!$K48,0)+IF('Res Bud År3'!$C48=60,'Res Bud År3'!$J48,0)+IF('Res Bud År3'!$C48=90,'Res Bud År3'!$I48,0)</f>
        <v>0</v>
      </c>
      <c r="O48" s="107">
        <f>IF(OR('Res Bud År3'!$C48="Kontant",'Res Bud År3'!$C48=""),'Res Bud År3'!$M48,0)+IF('Res Bud År3'!$C48=30,'Res Bud År3'!$L48,0)+IF('Res Bud År3'!$C48=60,'Res Bud År3'!$K48,0)+IF('Res Bud År3'!$C48=90,'Res Bud År3'!$J48,0)</f>
        <v>0</v>
      </c>
      <c r="P48" s="107">
        <f>IF(OR('Res Bud År3'!$C48="Kontant",'Res Bud År3'!$C48=""),'Res Bud År3'!$N48,0)+IF('Res Bud År3'!$C48=30,'Res Bud År3'!$M48,0)+IF('Res Bud År3'!$C48=60,'Res Bud År3'!$L48,0)+IF('Res Bud År3'!$C48=90,'Res Bud År3'!$K48,0)</f>
        <v>0</v>
      </c>
      <c r="Q48" s="107">
        <f>IF(OR('Res Bud År3'!$C48="Kontant",'Res Bud År3'!$C48=""),'Res Bud År3'!$O48,0)+IF('Res Bud År3'!$C48=30,'Res Bud År3'!$N48,0)+IF('Res Bud År3'!$C48=60,'Res Bud År3'!$M48,0)+IF('Res Bud År3'!$C48=90,'Res Bud År3'!$L48,0)</f>
        <v>0</v>
      </c>
      <c r="R48" s="107">
        <f t="shared" si="5"/>
        <v>0</v>
      </c>
      <c r="S48" s="133"/>
    </row>
    <row r="49" spans="1:35" ht="25" hidden="1" outlineLevel="1" x14ac:dyDescent="0.25">
      <c r="A49" s="94" t="s">
        <v>27</v>
      </c>
      <c r="B49" s="94"/>
      <c r="C49" s="94"/>
      <c r="D49" s="94"/>
      <c r="E49" s="98"/>
      <c r="F49" s="107">
        <f>IF(OR('Res Bud År3'!$C49="Kontant",'Res Bud År3'!$C49=""),'Res Bud År3'!$D49,0)
+IF('Res Bud År2'!$C49=30,'Res Bud År2'!$O49,0)+IF('Res Bud År2'!$C49=60,'Res Bud År2'!$N49,0)+IF('Res Bud År2'!$C49=90,'Res Bud År2'!$M49,0)</f>
        <v>0</v>
      </c>
      <c r="G49" s="107">
        <f>IF(OR('Res Bud År3'!$C49="Kontant",'Res Bud År3'!$C49=""),'Res Bud År3'!$E49,0)+IF('Res Bud År3'!$C49=30,'Res Bud År3'!$D49,0)
+IF('Res Bud År2'!$C49=60,'Res Bud År2'!$O49,0)+IF('Res Bud År2'!$C49=90,'Res Bud År2'!$N49,0)</f>
        <v>0</v>
      </c>
      <c r="H49" s="107">
        <f>IF(OR('Res Bud År3'!$C49="Kontant",'Res Bud År3'!$C49=""),'Res Bud År3'!$F49,0)+IF('Res Bud År3'!$C49=30,'Res Bud År3'!$E49,0)+IF('Res Bud År3'!$C49=60,'Res Bud År3'!$D49,0)
+IF('Res Bud År2'!$C49=90,'Res Bud År2'!$O49,0)</f>
        <v>0</v>
      </c>
      <c r="I49" s="107">
        <f>IF(OR('Res Bud År3'!$C49="Kontant",'Res Bud År3'!$C49=""),'Res Bud År3'!$G49,0)+IF('Res Bud År3'!$C49=30,'Res Bud År3'!$F49,0)+IF('Res Bud År3'!$C49=60,'Res Bud År3'!$E49,0)+IF('Res Bud År3'!$C49=90,'Res Bud År3'!$D49,0)</f>
        <v>0</v>
      </c>
      <c r="J49" s="107">
        <f>IF(OR('Res Bud År3'!$C49="Kontant",'Res Bud År3'!$C49=""),'Res Bud År3'!$H49,0)+IF('Res Bud År3'!$C49=30,'Res Bud År3'!$G49,0)+IF('Res Bud År3'!$C49=60,'Res Bud År3'!$F49,0)+IF('Res Bud År3'!$C49=90,'Res Bud År3'!$E49,0)</f>
        <v>0</v>
      </c>
      <c r="K49" s="107">
        <f>IF(OR('Res Bud År3'!$C49="Kontant",'Res Bud År3'!$C49=""),'Res Bud År3'!$I49,0)+IF('Res Bud År3'!$C49=30,'Res Bud År3'!$H49,0)+IF('Res Bud År3'!$C49=60,'Res Bud År3'!$G49,0)+IF('Res Bud År3'!$C49=90,'Res Bud År3'!$F49,0)</f>
        <v>0</v>
      </c>
      <c r="L49" s="107">
        <f>IF(OR('Res Bud År3'!$C49="Kontant",'Res Bud År3'!$C49=""),'Res Bud År3'!$J49,0)+IF('Res Bud År3'!$C49=30,'Res Bud År3'!$I49,0)+IF('Res Bud År3'!$C49=60,'Res Bud År3'!$H49,0)+IF('Res Bud År3'!$C49=90,'Res Bud År3'!$G49,0)</f>
        <v>0</v>
      </c>
      <c r="M49" s="107">
        <f>IF(OR('Res Bud År3'!$C49="Kontant",'Res Bud År3'!$C49=""),'Res Bud År3'!$K49,0)+IF('Res Bud År3'!$C49=30,'Res Bud År3'!$J49,0)+IF('Res Bud År3'!$C49=60,'Res Bud År3'!$I49,0)+IF('Res Bud År3'!$C49=90,'Res Bud År3'!$H49,0)</f>
        <v>0</v>
      </c>
      <c r="N49" s="107">
        <f>IF(OR('Res Bud År3'!$C49="Kontant",'Res Bud År3'!$C49=""),'Res Bud År3'!$L49,0)+IF('Res Bud År3'!$C49=30,'Res Bud År3'!$K49,0)+IF('Res Bud År3'!$C49=60,'Res Bud År3'!$J49,0)+IF('Res Bud År3'!$C49=90,'Res Bud År3'!$I49,0)</f>
        <v>0</v>
      </c>
      <c r="O49" s="107">
        <f>IF(OR('Res Bud År3'!$C49="Kontant",'Res Bud År3'!$C49=""),'Res Bud År3'!$M49,0)+IF('Res Bud År3'!$C49=30,'Res Bud År3'!$L49,0)+IF('Res Bud År3'!$C49=60,'Res Bud År3'!$K49,0)+IF('Res Bud År3'!$C49=90,'Res Bud År3'!$J49,0)</f>
        <v>0</v>
      </c>
      <c r="P49" s="107">
        <f>IF(OR('Res Bud År3'!$C49="Kontant",'Res Bud År3'!$C49=""),'Res Bud År3'!$N49,0)+IF('Res Bud År3'!$C49=30,'Res Bud År3'!$M49,0)+IF('Res Bud År3'!$C49=60,'Res Bud År3'!$L49,0)+IF('Res Bud År3'!$C49=90,'Res Bud År3'!$K49,0)</f>
        <v>0</v>
      </c>
      <c r="Q49" s="107">
        <f>IF(OR('Res Bud År3'!$C49="Kontant",'Res Bud År3'!$C49=""),'Res Bud År3'!$O49,0)+IF('Res Bud År3'!$C49=30,'Res Bud År3'!$N49,0)+IF('Res Bud År3'!$C49=60,'Res Bud År3'!$M49,0)+IF('Res Bud År3'!$C49=90,'Res Bud År3'!$L49,0)</f>
        <v>0</v>
      </c>
      <c r="R49" s="107">
        <f t="shared" si="5"/>
        <v>0</v>
      </c>
      <c r="S49" s="133"/>
    </row>
    <row r="50" spans="1:35" hidden="1" outlineLevel="1" x14ac:dyDescent="0.25">
      <c r="A50" s="94" t="s">
        <v>11</v>
      </c>
      <c r="B50" s="94"/>
      <c r="C50" s="94"/>
      <c r="D50" s="94"/>
      <c r="E50" s="98"/>
      <c r="F50" s="107">
        <f>IF(OR('Res Bud År3'!$C50="Kontant",'Res Bud År3'!$C50=""),'Res Bud År3'!$D50,0)
+IF('Res Bud År2'!$C50=30,'Res Bud År2'!$O50,0)+IF('Res Bud År2'!$C50=60,'Res Bud År2'!$N50,0)+IF('Res Bud År2'!$C50=90,'Res Bud År2'!$M50,0)</f>
        <v>0</v>
      </c>
      <c r="G50" s="107">
        <f>IF(OR('Res Bud År3'!$C50="Kontant",'Res Bud År3'!$C50=""),'Res Bud År3'!$E50,0)+IF('Res Bud År3'!$C50=30,'Res Bud År3'!$D50,0)
+IF('Res Bud År2'!$C50=60,'Res Bud År2'!$O50,0)+IF('Res Bud År2'!$C50=90,'Res Bud År2'!$N50,0)</f>
        <v>0</v>
      </c>
      <c r="H50" s="107">
        <f>IF(OR('Res Bud År3'!$C50="Kontant",'Res Bud År3'!$C50=""),'Res Bud År3'!$F50,0)+IF('Res Bud År3'!$C50=30,'Res Bud År3'!$E50,0)+IF('Res Bud År3'!$C50=60,'Res Bud År3'!$D50,0)
+IF('Res Bud År2'!$C50=90,'Res Bud År2'!$O50,0)</f>
        <v>0</v>
      </c>
      <c r="I50" s="107">
        <f>IF(OR('Res Bud År3'!$C50="Kontant",'Res Bud År3'!$C50=""),'Res Bud År3'!$G50,0)+IF('Res Bud År3'!$C50=30,'Res Bud År3'!$F50,0)+IF('Res Bud År3'!$C50=60,'Res Bud År3'!$E50,0)+IF('Res Bud År3'!$C50=90,'Res Bud År3'!$D50,0)</f>
        <v>0</v>
      </c>
      <c r="J50" s="107">
        <f>IF(OR('Res Bud År3'!$C50="Kontant",'Res Bud År3'!$C50=""),'Res Bud År3'!$H50,0)+IF('Res Bud År3'!$C50=30,'Res Bud År3'!$G50,0)+IF('Res Bud År3'!$C50=60,'Res Bud År3'!$F50,0)+IF('Res Bud År3'!$C50=90,'Res Bud År3'!$E50,0)</f>
        <v>0</v>
      </c>
      <c r="K50" s="107">
        <f>IF(OR('Res Bud År3'!$C50="Kontant",'Res Bud År3'!$C50=""),'Res Bud År3'!$I50,0)+IF('Res Bud År3'!$C50=30,'Res Bud År3'!$H50,0)+IF('Res Bud År3'!$C50=60,'Res Bud År3'!$G50,0)+IF('Res Bud År3'!$C50=90,'Res Bud År3'!$F50,0)</f>
        <v>0</v>
      </c>
      <c r="L50" s="107">
        <f>IF(OR('Res Bud År3'!$C50="Kontant",'Res Bud År3'!$C50=""),'Res Bud År3'!$J50,0)+IF('Res Bud År3'!$C50=30,'Res Bud År3'!$I50,0)+IF('Res Bud År3'!$C50=60,'Res Bud År3'!$H50,0)+IF('Res Bud År3'!$C50=90,'Res Bud År3'!$G50,0)</f>
        <v>0</v>
      </c>
      <c r="M50" s="107">
        <f>IF(OR('Res Bud År3'!$C50="Kontant",'Res Bud År3'!$C50=""),'Res Bud År3'!$K50,0)+IF('Res Bud År3'!$C50=30,'Res Bud År3'!$J50,0)+IF('Res Bud År3'!$C50=60,'Res Bud År3'!$I50,0)+IF('Res Bud År3'!$C50=90,'Res Bud År3'!$H50,0)</f>
        <v>0</v>
      </c>
      <c r="N50" s="107">
        <f>IF(OR('Res Bud År3'!$C50="Kontant",'Res Bud År3'!$C50=""),'Res Bud År3'!$L50,0)+IF('Res Bud År3'!$C50=30,'Res Bud År3'!$K50,0)+IF('Res Bud År3'!$C50=60,'Res Bud År3'!$J50,0)+IF('Res Bud År3'!$C50=90,'Res Bud År3'!$I50,0)</f>
        <v>0</v>
      </c>
      <c r="O50" s="107">
        <f>IF(OR('Res Bud År3'!$C50="Kontant",'Res Bud År3'!$C50=""),'Res Bud År3'!$M50,0)+IF('Res Bud År3'!$C50=30,'Res Bud År3'!$L50,0)+IF('Res Bud År3'!$C50=60,'Res Bud År3'!$K50,0)+IF('Res Bud År3'!$C50=90,'Res Bud År3'!$J50,0)</f>
        <v>0</v>
      </c>
      <c r="P50" s="107">
        <f>IF(OR('Res Bud År3'!$C50="Kontant",'Res Bud År3'!$C50=""),'Res Bud År3'!$N50,0)+IF('Res Bud År3'!$C50=30,'Res Bud År3'!$M50,0)+IF('Res Bud År3'!$C50=60,'Res Bud År3'!$L50,0)+IF('Res Bud År3'!$C50=90,'Res Bud År3'!$K50,0)</f>
        <v>0</v>
      </c>
      <c r="Q50" s="107">
        <f>IF(OR('Res Bud År3'!$C50="Kontant",'Res Bud År3'!$C50=""),'Res Bud År3'!$O50,0)+IF('Res Bud År3'!$C50=30,'Res Bud År3'!$N50,0)+IF('Res Bud År3'!$C50=60,'Res Bud År3'!$M50,0)+IF('Res Bud År3'!$C50=90,'Res Bud År3'!$L50,0)</f>
        <v>0</v>
      </c>
      <c r="R50" s="107">
        <f t="shared" si="5"/>
        <v>0</v>
      </c>
      <c r="S50" s="133"/>
    </row>
    <row r="51" spans="1:35" hidden="1" outlineLevel="1" x14ac:dyDescent="0.25">
      <c r="A51" s="94" t="s">
        <v>12</v>
      </c>
      <c r="B51" s="94"/>
      <c r="C51" s="94"/>
      <c r="D51" s="94"/>
      <c r="E51" s="98"/>
      <c r="F51" s="107">
        <f>IF(OR('Res Bud År3'!$C51="Kontant",'Res Bud År3'!$C51=""),'Res Bud År3'!$D51,0)
+IF('Res Bud År2'!$C51=30,'Res Bud År2'!$O51,0)+IF('Res Bud År2'!$C51=60,'Res Bud År2'!$N51,0)+IF('Res Bud År2'!$C51=90,'Res Bud År2'!$M51,0)</f>
        <v>0</v>
      </c>
      <c r="G51" s="107">
        <f>IF(OR('Res Bud År3'!$C51="Kontant",'Res Bud År3'!$C51=""),'Res Bud År3'!$E51,0)+IF('Res Bud År3'!$C51=30,'Res Bud År3'!$D51,0)
+IF('Res Bud År2'!$C51=60,'Res Bud År2'!$O51,0)+IF('Res Bud År2'!$C51=90,'Res Bud År2'!$N51,0)</f>
        <v>0</v>
      </c>
      <c r="H51" s="107">
        <f>IF(OR('Res Bud År3'!$C51="Kontant",'Res Bud År3'!$C51=""),'Res Bud År3'!$F51,0)+IF('Res Bud År3'!$C51=30,'Res Bud År3'!$E51,0)+IF('Res Bud År3'!$C51=60,'Res Bud År3'!$D51,0)
+IF('Res Bud År2'!$C51=90,'Res Bud År2'!$O51,0)</f>
        <v>0</v>
      </c>
      <c r="I51" s="107">
        <f>IF(OR('Res Bud År3'!$C51="Kontant",'Res Bud År3'!$C51=""),'Res Bud År3'!$G51,0)+IF('Res Bud År3'!$C51=30,'Res Bud År3'!$F51,0)+IF('Res Bud År3'!$C51=60,'Res Bud År3'!$E51,0)+IF('Res Bud År3'!$C51=90,'Res Bud År3'!$D51,0)</f>
        <v>0</v>
      </c>
      <c r="J51" s="107">
        <f>IF(OR('Res Bud År3'!$C51="Kontant",'Res Bud År3'!$C51=""),'Res Bud År3'!$H51,0)+IF('Res Bud År3'!$C51=30,'Res Bud År3'!$G51,0)+IF('Res Bud År3'!$C51=60,'Res Bud År3'!$F51,0)+IF('Res Bud År3'!$C51=90,'Res Bud År3'!$E51,0)</f>
        <v>0</v>
      </c>
      <c r="K51" s="107">
        <f>IF(OR('Res Bud År3'!$C51="Kontant",'Res Bud År3'!$C51=""),'Res Bud År3'!$I51,0)+IF('Res Bud År3'!$C51=30,'Res Bud År3'!$H51,0)+IF('Res Bud År3'!$C51=60,'Res Bud År3'!$G51,0)+IF('Res Bud År3'!$C51=90,'Res Bud År3'!$F51,0)</f>
        <v>0</v>
      </c>
      <c r="L51" s="107">
        <f>IF(OR('Res Bud År3'!$C51="Kontant",'Res Bud År3'!$C51=""),'Res Bud År3'!$J51,0)+IF('Res Bud År3'!$C51=30,'Res Bud År3'!$I51,0)+IF('Res Bud År3'!$C51=60,'Res Bud År3'!$H51,0)+IF('Res Bud År3'!$C51=90,'Res Bud År3'!$G51,0)</f>
        <v>0</v>
      </c>
      <c r="M51" s="107">
        <f>IF(OR('Res Bud År3'!$C51="Kontant",'Res Bud År3'!$C51=""),'Res Bud År3'!$K51,0)+IF('Res Bud År3'!$C51=30,'Res Bud År3'!$J51,0)+IF('Res Bud År3'!$C51=60,'Res Bud År3'!$I51,0)+IF('Res Bud År3'!$C51=90,'Res Bud År3'!$H51,0)</f>
        <v>0</v>
      </c>
      <c r="N51" s="107">
        <f>IF(OR('Res Bud År3'!$C51="Kontant",'Res Bud År3'!$C51=""),'Res Bud År3'!$L51,0)+IF('Res Bud År3'!$C51=30,'Res Bud År3'!$K51,0)+IF('Res Bud År3'!$C51=60,'Res Bud År3'!$J51,0)+IF('Res Bud År3'!$C51=90,'Res Bud År3'!$I51,0)</f>
        <v>0</v>
      </c>
      <c r="O51" s="107">
        <f>IF(OR('Res Bud År3'!$C51="Kontant",'Res Bud År3'!$C51=""),'Res Bud År3'!$M51,0)+IF('Res Bud År3'!$C51=30,'Res Bud År3'!$L51,0)+IF('Res Bud År3'!$C51=60,'Res Bud År3'!$K51,0)+IF('Res Bud År3'!$C51=90,'Res Bud År3'!$J51,0)</f>
        <v>0</v>
      </c>
      <c r="P51" s="107">
        <f>IF(OR('Res Bud År3'!$C51="Kontant",'Res Bud År3'!$C51=""),'Res Bud År3'!$N51,0)+IF('Res Bud År3'!$C51=30,'Res Bud År3'!$M51,0)+IF('Res Bud År3'!$C51=60,'Res Bud År3'!$L51,0)+IF('Res Bud År3'!$C51=90,'Res Bud År3'!$K51,0)</f>
        <v>0</v>
      </c>
      <c r="Q51" s="107">
        <f>IF(OR('Res Bud År3'!$C51="Kontant",'Res Bud År3'!$C51=""),'Res Bud År3'!$O51,0)+IF('Res Bud År3'!$C51=30,'Res Bud År3'!$N51,0)+IF('Res Bud År3'!$C51=60,'Res Bud År3'!$M51,0)+IF('Res Bud År3'!$C51=90,'Res Bud År3'!$L51,0)</f>
        <v>0</v>
      </c>
      <c r="R51" s="107">
        <f t="shared" si="5"/>
        <v>0</v>
      </c>
      <c r="S51" s="133"/>
    </row>
    <row r="52" spans="1:35" hidden="1" outlineLevel="1" x14ac:dyDescent="0.25">
      <c r="A52" s="94" t="s">
        <v>13</v>
      </c>
      <c r="B52" s="94"/>
      <c r="C52" s="94"/>
      <c r="D52" s="94"/>
      <c r="E52" s="98"/>
      <c r="F52" s="107">
        <f>IF(OR('Res Bud År3'!$C52="Kontant",'Res Bud År3'!$C52=""),'Res Bud År3'!$D52,0)
+IF('Res Bud År2'!$C52=30,'Res Bud År2'!$O52,0)+IF('Res Bud År2'!$C52=60,'Res Bud År2'!$N52,0)+IF('Res Bud År2'!$C52=90,'Res Bud År2'!$M52,0)</f>
        <v>0</v>
      </c>
      <c r="G52" s="107">
        <f>IF(OR('Res Bud År3'!$C52="Kontant",'Res Bud År3'!$C52=""),'Res Bud År3'!$E52,0)+IF('Res Bud År3'!$C52=30,'Res Bud År3'!$D52,0)
+IF('Res Bud År2'!$C52=60,'Res Bud År2'!$O52,0)+IF('Res Bud År2'!$C52=90,'Res Bud År2'!$N52,0)</f>
        <v>0</v>
      </c>
      <c r="H52" s="107">
        <f>IF(OR('Res Bud År3'!$C52="Kontant",'Res Bud År3'!$C52=""),'Res Bud År3'!$F52,0)+IF('Res Bud År3'!$C52=30,'Res Bud År3'!$E52,0)+IF('Res Bud År3'!$C52=60,'Res Bud År3'!$D52,0)
+IF('Res Bud År2'!$C52=90,'Res Bud År2'!$O52,0)</f>
        <v>0</v>
      </c>
      <c r="I52" s="107">
        <f>IF(OR('Res Bud År3'!$C52="Kontant",'Res Bud År3'!$C52=""),'Res Bud År3'!$G52,0)+IF('Res Bud År3'!$C52=30,'Res Bud År3'!$F52,0)+IF('Res Bud År3'!$C52=60,'Res Bud År3'!$E52,0)+IF('Res Bud År3'!$C52=90,'Res Bud År3'!$D52,0)</f>
        <v>0</v>
      </c>
      <c r="J52" s="107">
        <f>IF(OR('Res Bud År3'!$C52="Kontant",'Res Bud År3'!$C52=""),'Res Bud År3'!$H52,0)+IF('Res Bud År3'!$C52=30,'Res Bud År3'!$G52,0)+IF('Res Bud År3'!$C52=60,'Res Bud År3'!$F52,0)+IF('Res Bud År3'!$C52=90,'Res Bud År3'!$E52,0)</f>
        <v>0</v>
      </c>
      <c r="K52" s="107">
        <f>IF(OR('Res Bud År3'!$C52="Kontant",'Res Bud År3'!$C52=""),'Res Bud År3'!$I52,0)+IF('Res Bud År3'!$C52=30,'Res Bud År3'!$H52,0)+IF('Res Bud År3'!$C52=60,'Res Bud År3'!$G52,0)+IF('Res Bud År3'!$C52=90,'Res Bud År3'!$F52,0)</f>
        <v>0</v>
      </c>
      <c r="L52" s="107">
        <f>IF(OR('Res Bud År3'!$C52="Kontant",'Res Bud År3'!$C52=""),'Res Bud År3'!$J52,0)+IF('Res Bud År3'!$C52=30,'Res Bud År3'!$I52,0)+IF('Res Bud År3'!$C52=60,'Res Bud År3'!$H52,0)+IF('Res Bud År3'!$C52=90,'Res Bud År3'!$G52,0)</f>
        <v>0</v>
      </c>
      <c r="M52" s="107">
        <f>IF(OR('Res Bud År3'!$C52="Kontant",'Res Bud År3'!$C52=""),'Res Bud År3'!$K52,0)+IF('Res Bud År3'!$C52=30,'Res Bud År3'!$J52,0)+IF('Res Bud År3'!$C52=60,'Res Bud År3'!$I52,0)+IF('Res Bud År3'!$C52=90,'Res Bud År3'!$H52,0)</f>
        <v>0</v>
      </c>
      <c r="N52" s="107">
        <f>IF(OR('Res Bud År3'!$C52="Kontant",'Res Bud År3'!$C52=""),'Res Bud År3'!$L52,0)+IF('Res Bud År3'!$C52=30,'Res Bud År3'!$K52,0)+IF('Res Bud År3'!$C52=60,'Res Bud År3'!$J52,0)+IF('Res Bud År3'!$C52=90,'Res Bud År3'!$I52,0)</f>
        <v>0</v>
      </c>
      <c r="O52" s="107">
        <f>IF(OR('Res Bud År3'!$C52="Kontant",'Res Bud År3'!$C52=""),'Res Bud År3'!$M52,0)+IF('Res Bud År3'!$C52=30,'Res Bud År3'!$L52,0)+IF('Res Bud År3'!$C52=60,'Res Bud År3'!$K52,0)+IF('Res Bud År3'!$C52=90,'Res Bud År3'!$J52,0)</f>
        <v>0</v>
      </c>
      <c r="P52" s="107">
        <f>IF(OR('Res Bud År3'!$C52="Kontant",'Res Bud År3'!$C52=""),'Res Bud År3'!$N52,0)+IF('Res Bud År3'!$C52=30,'Res Bud År3'!$M52,0)+IF('Res Bud År3'!$C52=60,'Res Bud År3'!$L52,0)+IF('Res Bud År3'!$C52=90,'Res Bud År3'!$K52,0)</f>
        <v>0</v>
      </c>
      <c r="Q52" s="107">
        <f>IF(OR('Res Bud År3'!$C52="Kontant",'Res Bud År3'!$C52=""),'Res Bud År3'!$O52,0)+IF('Res Bud År3'!$C52=30,'Res Bud År3'!$N52,0)+IF('Res Bud År3'!$C52=60,'Res Bud År3'!$M52,0)+IF('Res Bud År3'!$C52=90,'Res Bud År3'!$L52,0)</f>
        <v>0</v>
      </c>
      <c r="R52" s="107">
        <f t="shared" si="5"/>
        <v>0</v>
      </c>
      <c r="S52" s="133"/>
    </row>
    <row r="53" spans="1:35" ht="25" hidden="1" outlineLevel="1" x14ac:dyDescent="0.25">
      <c r="A53" s="94" t="s">
        <v>14</v>
      </c>
      <c r="B53" s="94"/>
      <c r="C53" s="94"/>
      <c r="D53" s="94"/>
      <c r="E53" s="98"/>
      <c r="F53" s="107">
        <f>IF(OR('Res Bud År3'!$C53="Kontant",'Res Bud År3'!$C53=""),'Res Bud År3'!$D53,0)
+IF('Res Bud År2'!$C53=30,'Res Bud År2'!$O53,0)+IF('Res Bud År2'!$C53=60,'Res Bud År2'!$N53,0)+IF('Res Bud År2'!$C53=90,'Res Bud År2'!$M53,0)</f>
        <v>0</v>
      </c>
      <c r="G53" s="107">
        <f>IF(OR('Res Bud År3'!$C53="Kontant",'Res Bud År3'!$C53=""),'Res Bud År3'!$E53,0)+IF('Res Bud År3'!$C53=30,'Res Bud År3'!$D53,0)
+IF('Res Bud År2'!$C53=60,'Res Bud År2'!$O53,0)+IF('Res Bud År2'!$C53=90,'Res Bud År2'!$N53,0)</f>
        <v>0</v>
      </c>
      <c r="H53" s="107">
        <f>IF(OR('Res Bud År3'!$C53="Kontant",'Res Bud År3'!$C53=""),'Res Bud År3'!$F53,0)+IF('Res Bud År3'!$C53=30,'Res Bud År3'!$E53,0)+IF('Res Bud År3'!$C53=60,'Res Bud År3'!$D53,0)
+IF('Res Bud År2'!$C53=90,'Res Bud År2'!$O53,0)</f>
        <v>0</v>
      </c>
      <c r="I53" s="107">
        <f>IF(OR('Res Bud År3'!$C53="Kontant",'Res Bud År3'!$C53=""),'Res Bud År3'!$G53,0)+IF('Res Bud År3'!$C53=30,'Res Bud År3'!$F53,0)+IF('Res Bud År3'!$C53=60,'Res Bud År3'!$E53,0)+IF('Res Bud År3'!$C53=90,'Res Bud År3'!$D53,0)</f>
        <v>0</v>
      </c>
      <c r="J53" s="107">
        <f>IF(OR('Res Bud År3'!$C53="Kontant",'Res Bud År3'!$C53=""),'Res Bud År3'!$H53,0)+IF('Res Bud År3'!$C53=30,'Res Bud År3'!$G53,0)+IF('Res Bud År3'!$C53=60,'Res Bud År3'!$F53,0)+IF('Res Bud År3'!$C53=90,'Res Bud År3'!$E53,0)</f>
        <v>0</v>
      </c>
      <c r="K53" s="107">
        <f>IF(OR('Res Bud År3'!$C53="Kontant",'Res Bud År3'!$C53=""),'Res Bud År3'!$I53,0)+IF('Res Bud År3'!$C53=30,'Res Bud År3'!$H53,0)+IF('Res Bud År3'!$C53=60,'Res Bud År3'!$G53,0)+IF('Res Bud År3'!$C53=90,'Res Bud År3'!$F53,0)</f>
        <v>0</v>
      </c>
      <c r="L53" s="107">
        <f>IF(OR('Res Bud År3'!$C53="Kontant",'Res Bud År3'!$C53=""),'Res Bud År3'!$J53,0)+IF('Res Bud År3'!$C53=30,'Res Bud År3'!$I53,0)+IF('Res Bud År3'!$C53=60,'Res Bud År3'!$H53,0)+IF('Res Bud År3'!$C53=90,'Res Bud År3'!$G53,0)</f>
        <v>0</v>
      </c>
      <c r="M53" s="107">
        <f>IF(OR('Res Bud År3'!$C53="Kontant",'Res Bud År3'!$C53=""),'Res Bud År3'!$K53,0)+IF('Res Bud År3'!$C53=30,'Res Bud År3'!$J53,0)+IF('Res Bud År3'!$C53=60,'Res Bud År3'!$I53,0)+IF('Res Bud År3'!$C53=90,'Res Bud År3'!$H53,0)</f>
        <v>0</v>
      </c>
      <c r="N53" s="107">
        <f>IF(OR('Res Bud År3'!$C53="Kontant",'Res Bud År3'!$C53=""),'Res Bud År3'!$L53,0)+IF('Res Bud År3'!$C53=30,'Res Bud År3'!$K53,0)+IF('Res Bud År3'!$C53=60,'Res Bud År3'!$J53,0)+IF('Res Bud År3'!$C53=90,'Res Bud År3'!$I53,0)</f>
        <v>0</v>
      </c>
      <c r="O53" s="107">
        <f>IF(OR('Res Bud År3'!$C53="Kontant",'Res Bud År3'!$C53=""),'Res Bud År3'!$M53,0)+IF('Res Bud År3'!$C53=30,'Res Bud År3'!$L53,0)+IF('Res Bud År3'!$C53=60,'Res Bud År3'!$K53,0)+IF('Res Bud År3'!$C53=90,'Res Bud År3'!$J53,0)</f>
        <v>0</v>
      </c>
      <c r="P53" s="107">
        <f>IF(OR('Res Bud År3'!$C53="Kontant",'Res Bud År3'!$C53=""),'Res Bud År3'!$N53,0)+IF('Res Bud År3'!$C53=30,'Res Bud År3'!$M53,0)+IF('Res Bud År3'!$C53=60,'Res Bud År3'!$L53,0)+IF('Res Bud År3'!$C53=90,'Res Bud År3'!$K53,0)</f>
        <v>0</v>
      </c>
      <c r="Q53" s="107">
        <f>IF(OR('Res Bud År3'!$C53="Kontant",'Res Bud År3'!$C53=""),'Res Bud År3'!$O53,0)+IF('Res Bud År3'!$C53=30,'Res Bud År3'!$N53,0)+IF('Res Bud År3'!$C53=60,'Res Bud År3'!$M53,0)+IF('Res Bud År3'!$C53=90,'Res Bud År3'!$L53,0)</f>
        <v>0</v>
      </c>
      <c r="R53" s="107">
        <f t="shared" si="5"/>
        <v>0</v>
      </c>
      <c r="S53" s="133"/>
    </row>
    <row r="54" spans="1:35" hidden="1" outlineLevel="1" x14ac:dyDescent="0.25">
      <c r="A54" s="94" t="s">
        <v>15</v>
      </c>
      <c r="B54" s="94"/>
      <c r="C54" s="94"/>
      <c r="D54" s="94"/>
      <c r="E54" s="98"/>
      <c r="F54" s="107">
        <f>IF(OR('Res Bud År3'!$C54="Kontant",'Res Bud År3'!$C54=""),'Res Bud År3'!$D54,0)
+IF('Res Bud År2'!$C54=30,'Res Bud År2'!$O54,0)+IF('Res Bud År2'!$C54=60,'Res Bud År2'!$N54,0)+IF('Res Bud År2'!$C54=90,'Res Bud År2'!$M54,0)</f>
        <v>0</v>
      </c>
      <c r="G54" s="107">
        <f>IF(OR('Res Bud År3'!$C54="Kontant",'Res Bud År3'!$C54=""),'Res Bud År3'!$E54,0)+IF('Res Bud År3'!$C54=30,'Res Bud År3'!$D54,0)
+IF('Res Bud År2'!$C54=60,'Res Bud År2'!$O54,0)+IF('Res Bud År2'!$C54=90,'Res Bud År2'!$N54,0)</f>
        <v>0</v>
      </c>
      <c r="H54" s="107">
        <f>IF(OR('Res Bud År3'!$C54="Kontant",'Res Bud År3'!$C54=""),'Res Bud År3'!$F54,0)+IF('Res Bud År3'!$C54=30,'Res Bud År3'!$E54,0)+IF('Res Bud År3'!$C54=60,'Res Bud År3'!$D54,0)
+IF('Res Bud År2'!$C54=90,'Res Bud År2'!$O54,0)</f>
        <v>0</v>
      </c>
      <c r="I54" s="107">
        <f>IF(OR('Res Bud År3'!$C54="Kontant",'Res Bud År3'!$C54=""),'Res Bud År3'!$G54,0)+IF('Res Bud År3'!$C54=30,'Res Bud År3'!$F54,0)+IF('Res Bud År3'!$C54=60,'Res Bud År3'!$E54,0)+IF('Res Bud År3'!$C54=90,'Res Bud År3'!$D54,0)</f>
        <v>0</v>
      </c>
      <c r="J54" s="107">
        <f>IF(OR('Res Bud År3'!$C54="Kontant",'Res Bud År3'!$C54=""),'Res Bud År3'!$H54,0)+IF('Res Bud År3'!$C54=30,'Res Bud År3'!$G54,0)+IF('Res Bud År3'!$C54=60,'Res Bud År3'!$F54,0)+IF('Res Bud År3'!$C54=90,'Res Bud År3'!$E54,0)</f>
        <v>0</v>
      </c>
      <c r="K54" s="107">
        <f>IF(OR('Res Bud År3'!$C54="Kontant",'Res Bud År3'!$C54=""),'Res Bud År3'!$I54,0)+IF('Res Bud År3'!$C54=30,'Res Bud År3'!$H54,0)+IF('Res Bud År3'!$C54=60,'Res Bud År3'!$G54,0)+IF('Res Bud År3'!$C54=90,'Res Bud År3'!$F54,0)</f>
        <v>0</v>
      </c>
      <c r="L54" s="107">
        <f>IF(OR('Res Bud År3'!$C54="Kontant",'Res Bud År3'!$C54=""),'Res Bud År3'!$J54,0)+IF('Res Bud År3'!$C54=30,'Res Bud År3'!$I54,0)+IF('Res Bud År3'!$C54=60,'Res Bud År3'!$H54,0)+IF('Res Bud År3'!$C54=90,'Res Bud År3'!$G54,0)</f>
        <v>0</v>
      </c>
      <c r="M54" s="107">
        <f>IF(OR('Res Bud År3'!$C54="Kontant",'Res Bud År3'!$C54=""),'Res Bud År3'!$K54,0)+IF('Res Bud År3'!$C54=30,'Res Bud År3'!$J54,0)+IF('Res Bud År3'!$C54=60,'Res Bud År3'!$I54,0)+IF('Res Bud År3'!$C54=90,'Res Bud År3'!$H54,0)</f>
        <v>0</v>
      </c>
      <c r="N54" s="107">
        <f>IF(OR('Res Bud År3'!$C54="Kontant",'Res Bud År3'!$C54=""),'Res Bud År3'!$L54,0)+IF('Res Bud År3'!$C54=30,'Res Bud År3'!$K54,0)+IF('Res Bud År3'!$C54=60,'Res Bud År3'!$J54,0)+IF('Res Bud År3'!$C54=90,'Res Bud År3'!$I54,0)</f>
        <v>0</v>
      </c>
      <c r="O54" s="107">
        <f>IF(OR('Res Bud År3'!$C54="Kontant",'Res Bud År3'!$C54=""),'Res Bud År3'!$M54,0)+IF('Res Bud År3'!$C54=30,'Res Bud År3'!$L54,0)+IF('Res Bud År3'!$C54=60,'Res Bud År3'!$K54,0)+IF('Res Bud År3'!$C54=90,'Res Bud År3'!$J54,0)</f>
        <v>0</v>
      </c>
      <c r="P54" s="107">
        <f>IF(OR('Res Bud År3'!$C54="Kontant",'Res Bud År3'!$C54=""),'Res Bud År3'!$N54,0)+IF('Res Bud År3'!$C54=30,'Res Bud År3'!$M54,0)+IF('Res Bud År3'!$C54=60,'Res Bud År3'!$L54,0)+IF('Res Bud År3'!$C54=90,'Res Bud År3'!$K54,0)</f>
        <v>0</v>
      </c>
      <c r="Q54" s="107">
        <f>IF(OR('Res Bud År3'!$C54="Kontant",'Res Bud År3'!$C54=""),'Res Bud År3'!$O54,0)+IF('Res Bud År3'!$C54=30,'Res Bud År3'!$N54,0)+IF('Res Bud År3'!$C54=60,'Res Bud År3'!$M54,0)+IF('Res Bud År3'!$C54=90,'Res Bud År3'!$L54,0)</f>
        <v>0</v>
      </c>
      <c r="R54" s="107">
        <f t="shared" si="5"/>
        <v>0</v>
      </c>
      <c r="S54" s="133"/>
    </row>
    <row r="55" spans="1:35" ht="13" hidden="1" outlineLevel="1" x14ac:dyDescent="0.3">
      <c r="A55" s="93" t="s">
        <v>29</v>
      </c>
      <c r="B55" s="93"/>
      <c r="C55" s="93"/>
      <c r="D55" s="93"/>
      <c r="E55" s="93"/>
      <c r="F55" s="102">
        <f t="shared" ref="F55:Q55" si="6">SUM(F37:F54)</f>
        <v>0</v>
      </c>
      <c r="G55" s="102">
        <f t="shared" si="6"/>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2"/>
      <c r="AB55" s="2"/>
      <c r="AC55" s="2"/>
      <c r="AD55" s="2"/>
      <c r="AE55" s="2"/>
      <c r="AF55" s="2"/>
      <c r="AG55" s="2"/>
      <c r="AH55" s="2"/>
      <c r="AI55" s="2"/>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År3'!D$4</f>
        <v>jan-27</v>
      </c>
      <c r="G57" s="99" t="str">
        <f>'Res Bud År3'!E$4</f>
        <v>feb-27</v>
      </c>
      <c r="H57" s="99" t="str">
        <f>'Res Bud År3'!F$4</f>
        <v>mar-27</v>
      </c>
      <c r="I57" s="99" t="str">
        <f>'Res Bud År3'!G$4</f>
        <v>apr-27</v>
      </c>
      <c r="J57" s="99" t="str">
        <f>'Res Bud År3'!H$4</f>
        <v>maj-27</v>
      </c>
      <c r="K57" s="99" t="str">
        <f>'Res Bud År3'!I$4</f>
        <v>jun-27</v>
      </c>
      <c r="L57" s="99" t="str">
        <f>'Res Bud År3'!J$4</f>
        <v>jul-27</v>
      </c>
      <c r="M57" s="99" t="str">
        <f>'Res Bud År3'!K$4</f>
        <v>aug-27</v>
      </c>
      <c r="N57" s="99" t="str">
        <f>'Res Bud År3'!L$4</f>
        <v>sep-27</v>
      </c>
      <c r="O57" s="99" t="str">
        <f>'Res Bud År3'!M$4</f>
        <v>okt-27</v>
      </c>
      <c r="P57" s="99" t="str">
        <f>'Res Bud År3'!N$4</f>
        <v>nov-27</v>
      </c>
      <c r="Q57" s="99" t="str">
        <f>'Res Bud År3'!O$4</f>
        <v>dec-27</v>
      </c>
      <c r="R57" s="99" t="s">
        <v>46</v>
      </c>
      <c r="S57" s="133"/>
    </row>
    <row r="58" spans="1:35" ht="25" hidden="1" outlineLevel="1" x14ac:dyDescent="0.25">
      <c r="A58" s="94" t="s">
        <v>313</v>
      </c>
      <c r="B58" s="94"/>
      <c r="C58" s="94"/>
      <c r="D58" s="94"/>
      <c r="E58" s="98"/>
      <c r="F58" s="107">
        <f>'Res Bud År3'!D58*(1-PrelSkatt)</f>
        <v>0</v>
      </c>
      <c r="G58" s="107">
        <f>'Res Bud År3'!E58*(1-PrelSkatt)</f>
        <v>0</v>
      </c>
      <c r="H58" s="107">
        <f>'Res Bud År3'!F58*(1-PrelSkatt)</f>
        <v>0</v>
      </c>
      <c r="I58" s="107">
        <f>'Res Bud År3'!G58*(1-PrelSkatt)</f>
        <v>0</v>
      </c>
      <c r="J58" s="107">
        <f>'Res Bud År3'!H58*(1-PrelSkatt)</f>
        <v>0</v>
      </c>
      <c r="K58" s="107">
        <f>'Res Bud År3'!I58*(1-PrelSkatt)</f>
        <v>0</v>
      </c>
      <c r="L58" s="107">
        <f>'Res Bud År3'!J58*(1-PrelSkatt)</f>
        <v>0</v>
      </c>
      <c r="M58" s="107">
        <f>'Res Bud År3'!K58*(1-PrelSkatt)</f>
        <v>0</v>
      </c>
      <c r="N58" s="107">
        <f>'Res Bud År3'!L58*(1-PrelSkatt)</f>
        <v>0</v>
      </c>
      <c r="O58" s="107">
        <f>'Res Bud År3'!M58*(1-PrelSkatt)</f>
        <v>0</v>
      </c>
      <c r="P58" s="107">
        <f>'Res Bud År3'!N58*(1-PrelSkatt)</f>
        <v>0</v>
      </c>
      <c r="Q58" s="107">
        <f>'Res Bud År3'!O58*(1-PrelSkatt)</f>
        <v>0</v>
      </c>
      <c r="R58" s="107">
        <f>SUM(F58:Q58)</f>
        <v>0</v>
      </c>
      <c r="S58" s="133"/>
    </row>
    <row r="59" spans="1:35" hidden="1" outlineLevel="1" x14ac:dyDescent="0.25">
      <c r="A59" s="94" t="s">
        <v>133</v>
      </c>
      <c r="B59" s="94"/>
      <c r="C59" s="94"/>
      <c r="D59" s="94"/>
      <c r="E59" s="98"/>
      <c r="F59" s="107">
        <f>'Res Bud År3'!D59*(1-PrelSkatt)</f>
        <v>0</v>
      </c>
      <c r="G59" s="107">
        <f>'Res Bud År3'!E59*(1-PrelSkatt)</f>
        <v>0</v>
      </c>
      <c r="H59" s="107">
        <f>'Res Bud År3'!F59*(1-PrelSkatt)</f>
        <v>0</v>
      </c>
      <c r="I59" s="107">
        <f>'Res Bud År3'!G59*(1-PrelSkatt)</f>
        <v>0</v>
      </c>
      <c r="J59" s="107">
        <f>'Res Bud År3'!H59*(1-PrelSkatt)</f>
        <v>0</v>
      </c>
      <c r="K59" s="107">
        <f>'Res Bud År3'!I59*(1-PrelSkatt)</f>
        <v>0</v>
      </c>
      <c r="L59" s="107">
        <f>'Res Bud År3'!J59*(1-PrelSkatt)</f>
        <v>0</v>
      </c>
      <c r="M59" s="107">
        <f>'Res Bud År3'!K59*(1-PrelSkatt)</f>
        <v>0</v>
      </c>
      <c r="N59" s="107">
        <f>'Res Bud År3'!L59*(1-PrelSkatt)</f>
        <v>0</v>
      </c>
      <c r="O59" s="107">
        <f>'Res Bud År3'!M59*(1-PrelSkatt)</f>
        <v>0</v>
      </c>
      <c r="P59" s="107">
        <f>'Res Bud År3'!N59*(1-PrelSkatt)</f>
        <v>0</v>
      </c>
      <c r="Q59" s="107">
        <f>'Res Bud År3'!O59*(1-PrelSkatt)</f>
        <v>0</v>
      </c>
      <c r="R59" s="107">
        <f t="shared" ref="R59:R69" si="7">SUM(F59:Q59)</f>
        <v>0</v>
      </c>
      <c r="S59" s="133"/>
    </row>
    <row r="60" spans="1:35" hidden="1" outlineLevel="1" x14ac:dyDescent="0.25">
      <c r="A60" s="94" t="s">
        <v>205</v>
      </c>
      <c r="B60" s="94"/>
      <c r="C60" s="94"/>
      <c r="D60" s="94"/>
      <c r="E60" s="106"/>
      <c r="F60" s="107">
        <f>'Res Bud År2'!O60</f>
        <v>0</v>
      </c>
      <c r="G60" s="107">
        <f>'Res Bud År3'!D60</f>
        <v>0</v>
      </c>
      <c r="H60" s="107">
        <f>'Res Bud År3'!E60</f>
        <v>0</v>
      </c>
      <c r="I60" s="107">
        <f>'Res Bud År3'!F60</f>
        <v>0</v>
      </c>
      <c r="J60" s="107">
        <f>'Res Bud År3'!G60</f>
        <v>0</v>
      </c>
      <c r="K60" s="107">
        <f>'Res Bud År3'!H60</f>
        <v>0</v>
      </c>
      <c r="L60" s="107">
        <f>'Res Bud År3'!I60</f>
        <v>0</v>
      </c>
      <c r="M60" s="107">
        <f>'Res Bud År3'!J60</f>
        <v>0</v>
      </c>
      <c r="N60" s="107">
        <f>'Res Bud År3'!K60</f>
        <v>0</v>
      </c>
      <c r="O60" s="107">
        <f>'Res Bud År3'!L60</f>
        <v>0</v>
      </c>
      <c r="P60" s="107">
        <f>'Res Bud År3'!M60</f>
        <v>0</v>
      </c>
      <c r="Q60" s="107">
        <f>'Res Bud År3'!N60</f>
        <v>0</v>
      </c>
      <c r="R60" s="107">
        <f t="shared" si="7"/>
        <v>0</v>
      </c>
      <c r="S60" s="133"/>
    </row>
    <row r="61" spans="1:35" ht="12.5" hidden="1" customHeight="1" outlineLevel="1" x14ac:dyDescent="0.25">
      <c r="A61" s="94" t="s">
        <v>48</v>
      </c>
      <c r="B61" s="94"/>
      <c r="C61" s="94"/>
      <c r="D61" s="94"/>
      <c r="E61" s="106"/>
      <c r="F61" s="107">
        <f>'Res Bud År2'!O61</f>
        <v>0</v>
      </c>
      <c r="G61" s="107">
        <f>'Res Bud År3'!D61</f>
        <v>0</v>
      </c>
      <c r="H61" s="107">
        <f>'Res Bud År3'!E61</f>
        <v>0</v>
      </c>
      <c r="I61" s="107">
        <f>'Res Bud År3'!F61</f>
        <v>0</v>
      </c>
      <c r="J61" s="107">
        <f>'Res Bud År3'!G61</f>
        <v>0</v>
      </c>
      <c r="K61" s="107">
        <f>'Res Bud År3'!H61</f>
        <v>0</v>
      </c>
      <c r="L61" s="107">
        <f>'Res Bud År3'!I61</f>
        <v>0</v>
      </c>
      <c r="M61" s="107">
        <f>'Res Bud År3'!J61</f>
        <v>0</v>
      </c>
      <c r="N61" s="107">
        <f>'Res Bud År3'!K61</f>
        <v>0</v>
      </c>
      <c r="O61" s="107">
        <f>'Res Bud År3'!L61</f>
        <v>0</v>
      </c>
      <c r="P61" s="107">
        <f>'Res Bud År3'!M61</f>
        <v>0</v>
      </c>
      <c r="Q61" s="107">
        <f>'Res Bud År3'!N61</f>
        <v>0</v>
      </c>
      <c r="R61" s="107">
        <f t="shared" si="7"/>
        <v>0</v>
      </c>
      <c r="S61" s="133"/>
    </row>
    <row r="62" spans="1:35" hidden="1" outlineLevel="1" x14ac:dyDescent="0.25">
      <c r="A62" s="94" t="s">
        <v>19</v>
      </c>
      <c r="B62" s="94"/>
      <c r="C62" s="94"/>
      <c r="D62" s="94"/>
      <c r="E62" s="98"/>
      <c r="F62" s="107">
        <f>'Res Bud År3'!D62</f>
        <v>0</v>
      </c>
      <c r="G62" s="107">
        <f>'Res Bud År3'!E62</f>
        <v>0</v>
      </c>
      <c r="H62" s="107">
        <f>'Res Bud År3'!F62</f>
        <v>0</v>
      </c>
      <c r="I62" s="107">
        <f>'Res Bud År3'!G62</f>
        <v>0</v>
      </c>
      <c r="J62" s="107">
        <f>'Res Bud År3'!H62</f>
        <v>0</v>
      </c>
      <c r="K62" s="107">
        <f>'Res Bud År3'!I62</f>
        <v>0</v>
      </c>
      <c r="L62" s="107">
        <f>'Res Bud År3'!J62</f>
        <v>0</v>
      </c>
      <c r="M62" s="107">
        <f>'Res Bud År3'!K62</f>
        <v>0</v>
      </c>
      <c r="N62" s="107">
        <f>'Res Bud År3'!L62</f>
        <v>0</v>
      </c>
      <c r="O62" s="107">
        <f>'Res Bud År3'!M62</f>
        <v>0</v>
      </c>
      <c r="P62" s="107">
        <f>'Res Bud År3'!N62</f>
        <v>0</v>
      </c>
      <c r="Q62" s="107">
        <f>'Res Bud År3'!O62</f>
        <v>0</v>
      </c>
      <c r="R62" s="107">
        <f t="shared" si="7"/>
        <v>0</v>
      </c>
      <c r="S62" s="133"/>
    </row>
    <row r="63" spans="1:35" ht="25" hidden="1" outlineLevel="1" x14ac:dyDescent="0.25">
      <c r="A63" s="94" t="s">
        <v>58</v>
      </c>
      <c r="B63" s="94"/>
      <c r="C63" s="94"/>
      <c r="D63" s="94"/>
      <c r="E63" s="98"/>
      <c r="F63" s="107">
        <f>'Res Bud År3'!D63</f>
        <v>0</v>
      </c>
      <c r="G63" s="107">
        <f>'Res Bud År3'!E63</f>
        <v>0</v>
      </c>
      <c r="H63" s="107">
        <f>'Res Bud År3'!F63</f>
        <v>0</v>
      </c>
      <c r="I63" s="107">
        <f>'Res Bud År3'!G63</f>
        <v>0</v>
      </c>
      <c r="J63" s="107">
        <f>'Res Bud År3'!H63</f>
        <v>0</v>
      </c>
      <c r="K63" s="107">
        <f>'Res Bud År3'!I63</f>
        <v>0</v>
      </c>
      <c r="L63" s="107">
        <f>'Res Bud År3'!J63</f>
        <v>0</v>
      </c>
      <c r="M63" s="107">
        <f>'Res Bud År3'!K63</f>
        <v>0</v>
      </c>
      <c r="N63" s="107">
        <f>'Res Bud År3'!L63</f>
        <v>0</v>
      </c>
      <c r="O63" s="107">
        <f>'Res Bud År3'!M63</f>
        <v>0</v>
      </c>
      <c r="P63" s="107">
        <f>'Res Bud År3'!N63</f>
        <v>0</v>
      </c>
      <c r="Q63" s="107">
        <f>'Res Bud År3'!O63</f>
        <v>0</v>
      </c>
      <c r="R63" s="107">
        <f t="shared" si="7"/>
        <v>0</v>
      </c>
      <c r="S63" s="133"/>
    </row>
    <row r="64" spans="1:35" hidden="1" outlineLevel="1" x14ac:dyDescent="0.25">
      <c r="A64" s="94" t="s">
        <v>16</v>
      </c>
      <c r="B64" s="94"/>
      <c r="C64" s="94"/>
      <c r="D64" s="94"/>
      <c r="E64" s="106"/>
      <c r="F64" s="107">
        <f>'Res Bud År2'!O64</f>
        <v>0</v>
      </c>
      <c r="G64" s="107">
        <f>'Res Bud År3'!D64</f>
        <v>0</v>
      </c>
      <c r="H64" s="107">
        <f>'Res Bud År3'!E64</f>
        <v>0</v>
      </c>
      <c r="I64" s="107">
        <f>'Res Bud År3'!F64</f>
        <v>0</v>
      </c>
      <c r="J64" s="107">
        <f>'Res Bud År3'!G64</f>
        <v>0</v>
      </c>
      <c r="K64" s="107">
        <f>'Res Bud År3'!H64</f>
        <v>0</v>
      </c>
      <c r="L64" s="107">
        <f>'Res Bud År3'!I64</f>
        <v>0</v>
      </c>
      <c r="M64" s="107">
        <f>'Res Bud År3'!J64</f>
        <v>0</v>
      </c>
      <c r="N64" s="107">
        <f>'Res Bud År3'!K64</f>
        <v>0</v>
      </c>
      <c r="O64" s="107">
        <f>'Res Bud År3'!L64</f>
        <v>0</v>
      </c>
      <c r="P64" s="107">
        <f>'Res Bud År3'!M64</f>
        <v>0</v>
      </c>
      <c r="Q64" s="107">
        <f>'Res Bud År3'!N64</f>
        <v>0</v>
      </c>
      <c r="R64" s="107">
        <f t="shared" si="7"/>
        <v>0</v>
      </c>
      <c r="S64" s="133"/>
    </row>
    <row r="65" spans="1:35" ht="25" hidden="1" outlineLevel="1" x14ac:dyDescent="0.25">
      <c r="A65" s="94" t="s">
        <v>45</v>
      </c>
      <c r="B65" s="94"/>
      <c r="C65" s="94"/>
      <c r="D65" s="94"/>
      <c r="E65" s="98"/>
      <c r="F65" s="107">
        <f>'Res Bud År3'!D65</f>
        <v>0</v>
      </c>
      <c r="G65" s="107">
        <f>'Res Bud År3'!E65</f>
        <v>0</v>
      </c>
      <c r="H65" s="107">
        <f>'Res Bud År3'!F65</f>
        <v>0</v>
      </c>
      <c r="I65" s="107">
        <f>'Res Bud År3'!G65</f>
        <v>0</v>
      </c>
      <c r="J65" s="107">
        <f>'Res Bud År3'!H65</f>
        <v>0</v>
      </c>
      <c r="K65" s="107">
        <f>'Res Bud År3'!I65</f>
        <v>0</v>
      </c>
      <c r="L65" s="107">
        <f>'Res Bud År3'!J65</f>
        <v>0</v>
      </c>
      <c r="M65" s="107">
        <f>'Res Bud År3'!K65</f>
        <v>0</v>
      </c>
      <c r="N65" s="107">
        <f>'Res Bud År3'!L65</f>
        <v>0</v>
      </c>
      <c r="O65" s="107">
        <f>'Res Bud År3'!M65</f>
        <v>0</v>
      </c>
      <c r="P65" s="107">
        <f>'Res Bud År3'!N65</f>
        <v>0</v>
      </c>
      <c r="Q65" s="107">
        <f>'Res Bud År3'!O65</f>
        <v>0</v>
      </c>
      <c r="R65" s="107">
        <f t="shared" si="7"/>
        <v>0</v>
      </c>
      <c r="S65" s="133"/>
    </row>
    <row r="66" spans="1:35" hidden="1" outlineLevel="1" x14ac:dyDescent="0.25">
      <c r="A66" s="94" t="s">
        <v>17</v>
      </c>
      <c r="B66" s="94"/>
      <c r="C66" s="94"/>
      <c r="D66" s="94"/>
      <c r="E66" s="98"/>
      <c r="F66" s="107">
        <f>'Res Bud År3'!D66</f>
        <v>0</v>
      </c>
      <c r="G66" s="107">
        <f>'Res Bud År3'!E66</f>
        <v>0</v>
      </c>
      <c r="H66" s="107">
        <f>'Res Bud År3'!F66</f>
        <v>0</v>
      </c>
      <c r="I66" s="107">
        <f>'Res Bud År3'!G66</f>
        <v>0</v>
      </c>
      <c r="J66" s="107">
        <f>'Res Bud År3'!H66</f>
        <v>0</v>
      </c>
      <c r="K66" s="107">
        <f>'Res Bud År3'!I66</f>
        <v>0</v>
      </c>
      <c r="L66" s="107">
        <f>'Res Bud År3'!J66</f>
        <v>0</v>
      </c>
      <c r="M66" s="107">
        <f>'Res Bud År3'!K66</f>
        <v>0</v>
      </c>
      <c r="N66" s="107">
        <f>'Res Bud År3'!L66</f>
        <v>0</v>
      </c>
      <c r="O66" s="107">
        <f>'Res Bud År3'!M66</f>
        <v>0</v>
      </c>
      <c r="P66" s="107">
        <f>'Res Bud År3'!N66</f>
        <v>0</v>
      </c>
      <c r="Q66" s="107">
        <f>'Res Bud År3'!O66</f>
        <v>0</v>
      </c>
      <c r="R66" s="107">
        <f t="shared" si="7"/>
        <v>0</v>
      </c>
      <c r="S66" s="133"/>
    </row>
    <row r="67" spans="1:35" hidden="1" outlineLevel="1" x14ac:dyDescent="0.25">
      <c r="A67" s="94" t="s">
        <v>18</v>
      </c>
      <c r="B67" s="94"/>
      <c r="C67" s="94"/>
      <c r="D67" s="94"/>
      <c r="E67" s="98"/>
      <c r="F67" s="107">
        <f>'Res Bud År3'!D67</f>
        <v>0</v>
      </c>
      <c r="G67" s="107">
        <f>'Res Bud År3'!E67</f>
        <v>0</v>
      </c>
      <c r="H67" s="107">
        <f>'Res Bud År3'!F67</f>
        <v>0</v>
      </c>
      <c r="I67" s="107">
        <f>'Res Bud År3'!G67</f>
        <v>0</v>
      </c>
      <c r="J67" s="107">
        <f>'Res Bud År3'!H67</f>
        <v>0</v>
      </c>
      <c r="K67" s="107">
        <f>'Res Bud År3'!I67</f>
        <v>0</v>
      </c>
      <c r="L67" s="107">
        <f>'Res Bud År3'!J67</f>
        <v>0</v>
      </c>
      <c r="M67" s="107">
        <f>'Res Bud År3'!K67</f>
        <v>0</v>
      </c>
      <c r="N67" s="107">
        <f>'Res Bud År3'!L67</f>
        <v>0</v>
      </c>
      <c r="O67" s="107">
        <f>'Res Bud År3'!M67</f>
        <v>0</v>
      </c>
      <c r="P67" s="107">
        <f>'Res Bud År3'!N67</f>
        <v>0</v>
      </c>
      <c r="Q67" s="107">
        <f>'Res Bud År3'!O67</f>
        <v>0</v>
      </c>
      <c r="R67" s="107">
        <f t="shared" si="7"/>
        <v>0</v>
      </c>
      <c r="S67" s="133"/>
    </row>
    <row r="68" spans="1:35" hidden="1" outlineLevel="1" x14ac:dyDescent="0.25">
      <c r="A68" s="94" t="s">
        <v>20</v>
      </c>
      <c r="B68" s="94"/>
      <c r="C68" s="94"/>
      <c r="D68" s="94"/>
      <c r="E68" s="94"/>
      <c r="F68" s="128">
        <f>'Res Bud År3'!D68</f>
        <v>0</v>
      </c>
      <c r="G68" s="128">
        <f>'Res Bud År3'!E68</f>
        <v>0</v>
      </c>
      <c r="H68" s="128">
        <f>'Res Bud År3'!F68</f>
        <v>0</v>
      </c>
      <c r="I68" s="128">
        <f>'Res Bud År3'!G68</f>
        <v>0</v>
      </c>
      <c r="J68" s="128">
        <f>'Res Bud År3'!H68</f>
        <v>0</v>
      </c>
      <c r="K68" s="128">
        <f>'Res Bud År3'!I68</f>
        <v>0</v>
      </c>
      <c r="L68" s="128">
        <f>'Res Bud År3'!J68</f>
        <v>0</v>
      </c>
      <c r="M68" s="128">
        <f>'Res Bud År3'!K68</f>
        <v>0</v>
      </c>
      <c r="N68" s="128">
        <f>'Res Bud År3'!L68</f>
        <v>0</v>
      </c>
      <c r="O68" s="128">
        <f>'Res Bud År3'!M68</f>
        <v>0</v>
      </c>
      <c r="P68" s="128">
        <f>'Res Bud År3'!N68</f>
        <v>0</v>
      </c>
      <c r="Q68" s="128">
        <f>'Res Bud År3'!O68</f>
        <v>0</v>
      </c>
      <c r="R68" s="128">
        <f t="shared" si="7"/>
        <v>0</v>
      </c>
      <c r="S68" s="133"/>
      <c r="AA68" s="4"/>
      <c r="AB68" s="4"/>
      <c r="AC68" s="4"/>
      <c r="AD68" s="4"/>
      <c r="AE68" s="4"/>
      <c r="AF68" s="4"/>
      <c r="AG68" s="4"/>
      <c r="AH68" s="4"/>
      <c r="AI68" s="4"/>
    </row>
    <row r="69" spans="1:35" ht="13" hidden="1" outlineLevel="1" x14ac:dyDescent="0.3">
      <c r="A69" s="92" t="s">
        <v>28</v>
      </c>
      <c r="B69" s="92"/>
      <c r="C69" s="92"/>
      <c r="D69" s="92"/>
      <c r="E69" s="93"/>
      <c r="F69" s="102">
        <f t="shared" ref="F69:Q69" si="8">SUM(F57:F68)</f>
        <v>0</v>
      </c>
      <c r="G69" s="102">
        <f t="shared" si="8"/>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2"/>
      <c r="AB69" s="2"/>
      <c r="AC69" s="2"/>
      <c r="AD69" s="2"/>
      <c r="AE69" s="2"/>
      <c r="AF69" s="2"/>
      <c r="AG69" s="2"/>
      <c r="AH69" s="2"/>
      <c r="AI69" s="2"/>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212</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2"/>
      <c r="AB71" s="2"/>
      <c r="AC71" s="2"/>
      <c r="AD71" s="2"/>
      <c r="AE71" s="2"/>
      <c r="AF71" s="2"/>
      <c r="AG71" s="2"/>
      <c r="AH71" s="2"/>
      <c r="AI71" s="2"/>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2"/>
      <c r="AB72" s="2"/>
      <c r="AC72" s="2"/>
      <c r="AD72" s="2"/>
      <c r="AE72" s="2"/>
      <c r="AF72" s="2"/>
      <c r="AG72" s="2"/>
      <c r="AH72" s="2"/>
      <c r="AI72" s="2"/>
    </row>
    <row r="73" spans="1:35" ht="13" hidden="1" outlineLevel="1" x14ac:dyDescent="0.3">
      <c r="A73" s="89" t="s">
        <v>30</v>
      </c>
      <c r="B73" s="95"/>
      <c r="C73" s="95"/>
      <c r="D73" s="95"/>
      <c r="E73" s="87"/>
      <c r="F73" s="99" t="str">
        <f>'Res Bud År3'!D$4</f>
        <v>jan-27</v>
      </c>
      <c r="G73" s="99" t="str">
        <f>'Res Bud År3'!E$4</f>
        <v>feb-27</v>
      </c>
      <c r="H73" s="99" t="str">
        <f>'Res Bud År3'!F$4</f>
        <v>mar-27</v>
      </c>
      <c r="I73" s="99" t="str">
        <f>'Res Bud År3'!G$4</f>
        <v>apr-27</v>
      </c>
      <c r="J73" s="99" t="str">
        <f>'Res Bud År3'!H$4</f>
        <v>maj-27</v>
      </c>
      <c r="K73" s="99" t="str">
        <f>'Res Bud År3'!I$4</f>
        <v>jun-27</v>
      </c>
      <c r="L73" s="99" t="str">
        <f>'Res Bud År3'!J$4</f>
        <v>jul-27</v>
      </c>
      <c r="M73" s="99" t="str">
        <f>'Res Bud År3'!K$4</f>
        <v>aug-27</v>
      </c>
      <c r="N73" s="99" t="str">
        <f>'Res Bud År3'!L$4</f>
        <v>sep-27</v>
      </c>
      <c r="O73" s="99" t="str">
        <f>'Res Bud År3'!M$4</f>
        <v>okt-27</v>
      </c>
      <c r="P73" s="99" t="str">
        <f>'Res Bud År3'!N$4</f>
        <v>nov-27</v>
      </c>
      <c r="Q73" s="99" t="str">
        <f>'Res Bud År3'!O$4</f>
        <v>dec-27</v>
      </c>
      <c r="R73" s="87"/>
      <c r="S73" s="133"/>
      <c r="AA73" s="2"/>
      <c r="AB73" s="2"/>
      <c r="AC73" s="2"/>
      <c r="AD73" s="2"/>
      <c r="AE73" s="2"/>
      <c r="AF73" s="2"/>
      <c r="AG73" s="2"/>
      <c r="AH73" s="2"/>
      <c r="AI73" s="2"/>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209</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2"/>
      <c r="AB75" s="2"/>
      <c r="AC75" s="2"/>
      <c r="AD75" s="2"/>
      <c r="AE75" s="2"/>
      <c r="AF75" s="2"/>
      <c r="AG75" s="2"/>
      <c r="AH75" s="2"/>
      <c r="AI75" s="2"/>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2"/>
      <c r="AB76" s="2"/>
      <c r="AC76" s="2"/>
      <c r="AD76" s="2"/>
      <c r="AE76" s="2"/>
      <c r="AF76" s="2"/>
      <c r="AG76" s="2"/>
      <c r="AH76" s="2"/>
      <c r="AI76" s="2"/>
    </row>
    <row r="77" spans="1:35" hidden="1" outlineLevel="1" x14ac:dyDescent="0.25">
      <c r="A77" s="94" t="s">
        <v>21</v>
      </c>
      <c r="B77" s="94"/>
      <c r="C77" s="94"/>
      <c r="D77" s="94"/>
      <c r="E77" s="98"/>
      <c r="F77" s="313" t="s">
        <v>370</v>
      </c>
      <c r="G77" s="313"/>
      <c r="H77" s="313"/>
      <c r="I77" s="313"/>
      <c r="J77" s="313"/>
      <c r="K77" s="313"/>
      <c r="L77" s="313"/>
      <c r="M77" s="313"/>
      <c r="N77" s="313"/>
      <c r="O77" s="313"/>
      <c r="P77" s="313"/>
      <c r="Q77" s="313"/>
      <c r="R77" s="313"/>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2"/>
      <c r="AB79" s="2"/>
      <c r="AC79" s="2"/>
      <c r="AD79" s="2"/>
      <c r="AE79" s="2"/>
      <c r="AF79" s="2"/>
      <c r="AG79" s="2"/>
      <c r="AH79" s="2"/>
      <c r="AI79" s="2"/>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19"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19" x14ac:dyDescent="0.25">
      <c r="A82" s="100"/>
      <c r="B82" s="100"/>
      <c r="C82" s="100"/>
      <c r="D82" s="100"/>
      <c r="E82" s="100"/>
      <c r="F82" s="100"/>
      <c r="G82" s="100"/>
      <c r="H82" s="100"/>
      <c r="I82" s="100"/>
      <c r="J82" s="100"/>
      <c r="K82" s="100"/>
      <c r="L82" s="100"/>
      <c r="M82" s="100"/>
      <c r="N82" s="100"/>
      <c r="O82" s="100"/>
      <c r="P82" s="100"/>
      <c r="Q82" s="100"/>
      <c r="R82" s="100"/>
      <c r="S82" s="133"/>
    </row>
    <row r="83" spans="1:19" x14ac:dyDescent="0.25">
      <c r="A83" s="88"/>
      <c r="B83" s="88"/>
      <c r="C83" s="88"/>
      <c r="D83" s="88"/>
      <c r="E83" s="86"/>
      <c r="F83" s="100"/>
      <c r="G83" s="100"/>
      <c r="H83" s="100"/>
      <c r="I83" s="100"/>
      <c r="J83" s="100"/>
      <c r="K83" s="100"/>
      <c r="L83" s="100"/>
      <c r="M83" s="100"/>
      <c r="N83" s="100"/>
      <c r="O83" s="100"/>
      <c r="P83" s="100"/>
      <c r="Q83" s="100"/>
      <c r="R83" s="100"/>
      <c r="S83" s="133"/>
    </row>
    <row r="84" spans="1:19" ht="13" x14ac:dyDescent="0.3">
      <c r="A84" s="88"/>
      <c r="B84" s="88"/>
      <c r="C84" s="88"/>
      <c r="D84" s="88"/>
      <c r="E84" s="86"/>
      <c r="F84" s="99" t="str">
        <f>'Res Bud År3'!D$4</f>
        <v>jan-27</v>
      </c>
      <c r="G84" s="99" t="str">
        <f>'Res Bud År3'!E$4</f>
        <v>feb-27</v>
      </c>
      <c r="H84" s="99" t="str">
        <f>'Res Bud År3'!F$4</f>
        <v>mar-27</v>
      </c>
      <c r="I84" s="99" t="str">
        <f>'Res Bud År3'!G$4</f>
        <v>apr-27</v>
      </c>
      <c r="J84" s="99" t="str">
        <f>'Res Bud År3'!H$4</f>
        <v>maj-27</v>
      </c>
      <c r="K84" s="99" t="str">
        <f>'Res Bud År3'!I$4</f>
        <v>jun-27</v>
      </c>
      <c r="L84" s="99" t="str">
        <f>'Res Bud År3'!J$4</f>
        <v>jul-27</v>
      </c>
      <c r="M84" s="99" t="str">
        <f>'Res Bud År3'!K$4</f>
        <v>aug-27</v>
      </c>
      <c r="N84" s="99" t="str">
        <f>'Res Bud År3'!L$4</f>
        <v>sep-27</v>
      </c>
      <c r="O84" s="99" t="str">
        <f>'Res Bud År3'!M$4</f>
        <v>okt-27</v>
      </c>
      <c r="P84" s="99" t="str">
        <f>'Res Bud År3'!N$4</f>
        <v>nov-27</v>
      </c>
      <c r="Q84" s="99" t="str">
        <f>'Res Bud År3'!O$4</f>
        <v>dec-27</v>
      </c>
      <c r="R84" s="116" t="s">
        <v>67</v>
      </c>
      <c r="S84" s="133"/>
    </row>
    <row r="85" spans="1:19"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SUM(F85:Q85)</f>
        <v>0</v>
      </c>
      <c r="S85" s="133"/>
    </row>
    <row r="86" spans="1:19" x14ac:dyDescent="0.25">
      <c r="A86" s="129" t="s">
        <v>53</v>
      </c>
      <c r="B86" s="129"/>
      <c r="C86" s="129"/>
      <c r="D86" s="129"/>
      <c r="E86" s="132"/>
      <c r="F86" s="130">
        <f t="shared" ref="F86:Q86" si="13">-F22</f>
        <v>0</v>
      </c>
      <c r="G86" s="130">
        <f t="shared" si="13"/>
        <v>0</v>
      </c>
      <c r="H86" s="130">
        <f t="shared" si="13"/>
        <v>0</v>
      </c>
      <c r="I86" s="130">
        <f t="shared" si="13"/>
        <v>0</v>
      </c>
      <c r="J86" s="130">
        <f t="shared" si="13"/>
        <v>0</v>
      </c>
      <c r="K86" s="130">
        <f t="shared" si="13"/>
        <v>0</v>
      </c>
      <c r="L86" s="130">
        <f t="shared" si="13"/>
        <v>0</v>
      </c>
      <c r="M86" s="130">
        <f t="shared" si="13"/>
        <v>0</v>
      </c>
      <c r="N86" s="130">
        <f t="shared" si="13"/>
        <v>0</v>
      </c>
      <c r="O86" s="130">
        <f t="shared" si="13"/>
        <v>0</v>
      </c>
      <c r="P86" s="130">
        <f t="shared" si="13"/>
        <v>0</v>
      </c>
      <c r="Q86" s="130">
        <f t="shared" si="13"/>
        <v>0</v>
      </c>
      <c r="R86" s="130">
        <f>SUM(F86:Q86)</f>
        <v>0</v>
      </c>
      <c r="S86" s="133"/>
    </row>
    <row r="87" spans="1:19" x14ac:dyDescent="0.25">
      <c r="A87" s="129" t="s">
        <v>175</v>
      </c>
      <c r="B87" s="129"/>
      <c r="C87" s="129"/>
      <c r="D87" s="129"/>
      <c r="E87" s="132"/>
      <c r="F87" s="130">
        <f t="shared" ref="F87:Q87" si="14">-F55</f>
        <v>0</v>
      </c>
      <c r="G87" s="130">
        <f t="shared" si="14"/>
        <v>0</v>
      </c>
      <c r="H87" s="130">
        <f t="shared" si="14"/>
        <v>0</v>
      </c>
      <c r="I87" s="130">
        <f t="shared" si="14"/>
        <v>0</v>
      </c>
      <c r="J87" s="130">
        <f t="shared" si="14"/>
        <v>0</v>
      </c>
      <c r="K87" s="130">
        <f t="shared" si="14"/>
        <v>0</v>
      </c>
      <c r="L87" s="130">
        <f t="shared" si="14"/>
        <v>0</v>
      </c>
      <c r="M87" s="130">
        <f t="shared" si="14"/>
        <v>0</v>
      </c>
      <c r="N87" s="130">
        <f t="shared" si="14"/>
        <v>0</v>
      </c>
      <c r="O87" s="130">
        <f t="shared" si="14"/>
        <v>0</v>
      </c>
      <c r="P87" s="130">
        <f t="shared" si="14"/>
        <v>0</v>
      </c>
      <c r="Q87" s="130">
        <f t="shared" si="14"/>
        <v>0</v>
      </c>
      <c r="R87" s="130">
        <f>SUM(F87:Q87)</f>
        <v>0</v>
      </c>
      <c r="S87" s="133"/>
    </row>
    <row r="88" spans="1:19" x14ac:dyDescent="0.25">
      <c r="A88" s="129" t="s">
        <v>255</v>
      </c>
      <c r="B88" s="129"/>
      <c r="C88" s="129"/>
      <c r="D88" s="129"/>
      <c r="E88" s="132"/>
      <c r="F88" s="130">
        <f t="shared" ref="F88:Q88" si="15">-F69</f>
        <v>0</v>
      </c>
      <c r="G88" s="130">
        <f t="shared" si="15"/>
        <v>0</v>
      </c>
      <c r="H88" s="130">
        <f t="shared" si="15"/>
        <v>0</v>
      </c>
      <c r="I88" s="130">
        <f t="shared" si="15"/>
        <v>0</v>
      </c>
      <c r="J88" s="130">
        <f t="shared" si="15"/>
        <v>0</v>
      </c>
      <c r="K88" s="130">
        <f t="shared" si="15"/>
        <v>0</v>
      </c>
      <c r="L88" s="130">
        <f t="shared" si="15"/>
        <v>0</v>
      </c>
      <c r="M88" s="130">
        <f t="shared" si="15"/>
        <v>0</v>
      </c>
      <c r="N88" s="130">
        <f t="shared" si="15"/>
        <v>0</v>
      </c>
      <c r="O88" s="130">
        <f t="shared" si="15"/>
        <v>0</v>
      </c>
      <c r="P88" s="130">
        <f t="shared" si="15"/>
        <v>0</v>
      </c>
      <c r="Q88" s="130">
        <f t="shared" si="15"/>
        <v>0</v>
      </c>
      <c r="R88" s="130">
        <f>SUM(F88:Q88)</f>
        <v>0</v>
      </c>
      <c r="S88" s="133"/>
    </row>
    <row r="89" spans="1:19" x14ac:dyDescent="0.25">
      <c r="A89" s="246" t="s">
        <v>257</v>
      </c>
      <c r="B89" s="246"/>
      <c r="C89" s="245"/>
      <c r="D89" s="245"/>
      <c r="E89" s="246"/>
      <c r="F89" s="244">
        <f>SUM(F85:F88)</f>
        <v>0</v>
      </c>
      <c r="G89" s="244">
        <f t="shared" ref="G89:Q89" si="16">SUM(G85:G88)</f>
        <v>0</v>
      </c>
      <c r="H89" s="244">
        <f t="shared" si="16"/>
        <v>0</v>
      </c>
      <c r="I89" s="244">
        <f t="shared" si="16"/>
        <v>0</v>
      </c>
      <c r="J89" s="244">
        <f t="shared" si="16"/>
        <v>0</v>
      </c>
      <c r="K89" s="244">
        <f t="shared" si="16"/>
        <v>0</v>
      </c>
      <c r="L89" s="244">
        <f t="shared" si="16"/>
        <v>0</v>
      </c>
      <c r="M89" s="244">
        <f t="shared" si="16"/>
        <v>0</v>
      </c>
      <c r="N89" s="244">
        <f t="shared" si="16"/>
        <v>0</v>
      </c>
      <c r="O89" s="244">
        <f t="shared" si="16"/>
        <v>0</v>
      </c>
      <c r="P89" s="244">
        <f t="shared" si="16"/>
        <v>0</v>
      </c>
      <c r="Q89" s="244">
        <f t="shared" si="16"/>
        <v>0</v>
      </c>
      <c r="R89" s="244">
        <f>SUM(F89:Q89)</f>
        <v>0</v>
      </c>
      <c r="S89" s="133"/>
    </row>
    <row r="90" spans="1:19" s="284" customFormat="1" ht="18" customHeight="1" x14ac:dyDescent="0.25">
      <c r="A90" s="408" t="s">
        <v>84</v>
      </c>
      <c r="B90" s="408"/>
      <c r="C90" s="408"/>
      <c r="D90" s="408"/>
      <c r="E90" s="408"/>
      <c r="F90" s="282">
        <f>F89+'Likvid Bud År2'!Q90</f>
        <v>0</v>
      </c>
      <c r="G90" s="282">
        <f>F90+G89</f>
        <v>0</v>
      </c>
      <c r="H90" s="282">
        <f t="shared" ref="H90:Q90" si="17">G90+H89</f>
        <v>0</v>
      </c>
      <c r="I90" s="282">
        <f t="shared" si="17"/>
        <v>0</v>
      </c>
      <c r="J90" s="282">
        <f t="shared" si="17"/>
        <v>0</v>
      </c>
      <c r="K90" s="282">
        <f t="shared" si="17"/>
        <v>0</v>
      </c>
      <c r="L90" s="282">
        <f t="shared" si="17"/>
        <v>0</v>
      </c>
      <c r="M90" s="282">
        <f t="shared" si="17"/>
        <v>0</v>
      </c>
      <c r="N90" s="282">
        <f t="shared" si="17"/>
        <v>0</v>
      </c>
      <c r="O90" s="282">
        <f t="shared" si="17"/>
        <v>0</v>
      </c>
      <c r="P90" s="282">
        <f t="shared" si="17"/>
        <v>0</v>
      </c>
      <c r="Q90" s="282">
        <f t="shared" si="17"/>
        <v>0</v>
      </c>
      <c r="R90" s="283"/>
      <c r="S90" s="285"/>
    </row>
    <row r="91" spans="1:19" s="284" customFormat="1" ht="18" customHeight="1" x14ac:dyDescent="0.25">
      <c r="A91" s="308"/>
      <c r="B91" s="308"/>
      <c r="C91" s="308"/>
      <c r="D91" s="308"/>
      <c r="E91" s="308"/>
      <c r="F91" s="309"/>
      <c r="G91" s="309"/>
      <c r="H91" s="309"/>
      <c r="I91" s="309"/>
      <c r="J91" s="309"/>
      <c r="K91" s="309"/>
      <c r="L91" s="309"/>
      <c r="M91" s="309"/>
      <c r="N91" s="309"/>
      <c r="O91" s="309"/>
      <c r="P91" s="309"/>
      <c r="Q91" s="309"/>
      <c r="R91" s="283"/>
      <c r="S91" s="285"/>
    </row>
    <row r="92" spans="1:19" ht="13" x14ac:dyDescent="0.3">
      <c r="A92" s="411" t="s">
        <v>326</v>
      </c>
      <c r="B92" s="411"/>
      <c r="C92" s="411"/>
      <c r="D92" s="411"/>
      <c r="E92" s="411"/>
      <c r="F92" s="146"/>
      <c r="G92" s="146"/>
      <c r="H92" s="146"/>
      <c r="I92" s="146"/>
      <c r="J92" s="146"/>
      <c r="K92" s="146"/>
      <c r="L92" s="146"/>
      <c r="M92" s="146"/>
      <c r="N92" s="146"/>
      <c r="O92" s="146"/>
      <c r="P92" s="146"/>
      <c r="Q92" s="146"/>
      <c r="R92" s="123"/>
      <c r="S92" s="86"/>
    </row>
    <row r="93" spans="1:19" ht="13" x14ac:dyDescent="0.3">
      <c r="A93" s="439" t="s">
        <v>393</v>
      </c>
      <c r="B93" s="439"/>
      <c r="C93" s="439"/>
      <c r="D93" s="439"/>
      <c r="E93" s="90" t="s">
        <v>50</v>
      </c>
      <c r="F93" s="99" t="str">
        <f>'Res Bud År3'!D$4</f>
        <v>jan-27</v>
      </c>
      <c r="G93" s="99" t="str">
        <f>'Res Bud År3'!E$4</f>
        <v>feb-27</v>
      </c>
      <c r="H93" s="99" t="str">
        <f>'Res Bud År3'!F$4</f>
        <v>mar-27</v>
      </c>
      <c r="I93" s="99" t="str">
        <f>'Res Bud År3'!G$4</f>
        <v>apr-27</v>
      </c>
      <c r="J93" s="99" t="str">
        <f>'Res Bud År3'!H$4</f>
        <v>maj-27</v>
      </c>
      <c r="K93" s="99" t="str">
        <f>'Res Bud År3'!I$4</f>
        <v>jun-27</v>
      </c>
      <c r="L93" s="99" t="str">
        <f>'Res Bud År3'!J$4</f>
        <v>jul-27</v>
      </c>
      <c r="M93" s="99" t="str">
        <f>'Res Bud År3'!K$4</f>
        <v>aug-27</v>
      </c>
      <c r="N93" s="99" t="str">
        <f>'Res Bud År3'!L$4</f>
        <v>sep-27</v>
      </c>
      <c r="O93" s="99" t="str">
        <f>'Res Bud År3'!M$4</f>
        <v>okt-27</v>
      </c>
      <c r="P93" s="99" t="str">
        <f>'Res Bud År3'!N$4</f>
        <v>nov-27</v>
      </c>
      <c r="Q93" s="99" t="str">
        <f>'Res Bud År3'!O$4</f>
        <v>dec-27</v>
      </c>
      <c r="R93" s="116" t="s">
        <v>67</v>
      </c>
      <c r="S93" s="86"/>
    </row>
    <row r="94" spans="1:19" ht="12.75" customHeight="1" x14ac:dyDescent="0.25">
      <c r="A94" s="412" t="s">
        <v>183</v>
      </c>
      <c r="B94" s="412"/>
      <c r="C94" s="412"/>
      <c r="D94" s="412"/>
      <c r="E94" s="70">
        <v>0.25</v>
      </c>
      <c r="F94" s="295"/>
      <c r="G94" s="295"/>
      <c r="H94" s="295"/>
      <c r="I94" s="295"/>
      <c r="J94" s="295"/>
      <c r="K94" s="295"/>
      <c r="L94" s="295"/>
      <c r="M94" s="295"/>
      <c r="N94" s="295"/>
      <c r="O94" s="295"/>
      <c r="P94" s="295"/>
      <c r="Q94" s="295"/>
      <c r="R94" s="130">
        <f>SUM(F94:Q94)</f>
        <v>0</v>
      </c>
      <c r="S94" s="86"/>
    </row>
    <row r="95" spans="1:19" x14ac:dyDescent="0.25">
      <c r="A95" s="412" t="s">
        <v>184</v>
      </c>
      <c r="B95" s="412"/>
      <c r="C95" s="412"/>
      <c r="D95" s="412"/>
      <c r="E95" s="70">
        <v>0.25</v>
      </c>
      <c r="F95" s="295"/>
      <c r="G95" s="295"/>
      <c r="H95" s="295"/>
      <c r="I95" s="295"/>
      <c r="J95" s="295"/>
      <c r="K95" s="295"/>
      <c r="L95" s="295"/>
      <c r="M95" s="295"/>
      <c r="N95" s="295"/>
      <c r="O95" s="295"/>
      <c r="P95" s="295"/>
      <c r="Q95" s="295"/>
      <c r="R95" s="130">
        <f>SUM(F95:Q95)</f>
        <v>0</v>
      </c>
      <c r="S95" s="86"/>
    </row>
    <row r="96" spans="1:19" x14ac:dyDescent="0.25">
      <c r="A96" s="412" t="s">
        <v>204</v>
      </c>
      <c r="B96" s="412"/>
      <c r="C96" s="412"/>
      <c r="D96" s="412"/>
      <c r="E96" s="70">
        <v>0.25</v>
      </c>
      <c r="F96" s="295"/>
      <c r="G96" s="295"/>
      <c r="H96" s="295"/>
      <c r="I96" s="295"/>
      <c r="J96" s="295"/>
      <c r="K96" s="295"/>
      <c r="L96" s="295"/>
      <c r="M96" s="295"/>
      <c r="N96" s="295"/>
      <c r="O96" s="295"/>
      <c r="P96" s="295"/>
      <c r="Q96" s="295"/>
      <c r="R96" s="130">
        <f>SUM(F96:Q96)</f>
        <v>0</v>
      </c>
      <c r="S96" s="86"/>
    </row>
    <row r="97" spans="1:41" x14ac:dyDescent="0.25">
      <c r="A97" s="412" t="s">
        <v>137</v>
      </c>
      <c r="B97" s="412"/>
      <c r="C97" s="412"/>
      <c r="D97" s="412"/>
      <c r="E97" s="132"/>
      <c r="F97" s="295"/>
      <c r="G97" s="295"/>
      <c r="H97" s="295"/>
      <c r="I97" s="295"/>
      <c r="J97" s="295"/>
      <c r="K97" s="295"/>
      <c r="L97" s="295"/>
      <c r="M97" s="295"/>
      <c r="N97" s="295"/>
      <c r="O97" s="295"/>
      <c r="P97" s="295"/>
      <c r="Q97" s="295"/>
      <c r="R97" s="130">
        <f>SUM(F97:Q97)</f>
        <v>0</v>
      </c>
      <c r="S97" s="86"/>
    </row>
    <row r="98" spans="1:41" ht="17.25" hidden="1" customHeight="1" outlineLevel="1" x14ac:dyDescent="0.25">
      <c r="A98" s="409" t="s">
        <v>259</v>
      </c>
      <c r="B98" s="409"/>
      <c r="C98" s="409"/>
      <c r="D98" s="409"/>
      <c r="E98" s="409"/>
      <c r="F98" s="197">
        <f>SUM(F94:F97)</f>
        <v>0</v>
      </c>
      <c r="G98" s="197">
        <f t="shared" ref="G98:Q98" si="18">SUM(G94:G97)</f>
        <v>0</v>
      </c>
      <c r="H98" s="197">
        <f t="shared" si="18"/>
        <v>0</v>
      </c>
      <c r="I98" s="197">
        <f t="shared" si="18"/>
        <v>0</v>
      </c>
      <c r="J98" s="197">
        <f t="shared" si="18"/>
        <v>0</v>
      </c>
      <c r="K98" s="197">
        <f t="shared" si="18"/>
        <v>0</v>
      </c>
      <c r="L98" s="197">
        <f t="shared" si="18"/>
        <v>0</v>
      </c>
      <c r="M98" s="197">
        <f t="shared" si="18"/>
        <v>0</v>
      </c>
      <c r="N98" s="197">
        <f t="shared" si="18"/>
        <v>0</v>
      </c>
      <c r="O98" s="197">
        <f t="shared" si="18"/>
        <v>0</v>
      </c>
      <c r="P98" s="197">
        <f t="shared" si="18"/>
        <v>0</v>
      </c>
      <c r="Q98" s="197">
        <f t="shared" si="18"/>
        <v>0</v>
      </c>
      <c r="R98" s="177">
        <f>SUM(F98:Q98)</f>
        <v>0</v>
      </c>
      <c r="S98" s="86"/>
    </row>
    <row r="99" spans="1:41" s="2" customFormat="1" ht="13" collapsed="1" x14ac:dyDescent="0.3">
      <c r="A99" s="410" t="s">
        <v>253</v>
      </c>
      <c r="B99" s="410"/>
      <c r="C99" s="410"/>
      <c r="D99" s="410"/>
      <c r="E99" s="410"/>
      <c r="F99" s="243">
        <f>'Likvid Bud År2'!Q99+F89+F98</f>
        <v>0</v>
      </c>
      <c r="G99" s="243">
        <f t="shared" ref="G99:Q99" si="19">F99+G89+G98</f>
        <v>0</v>
      </c>
      <c r="H99" s="243">
        <f t="shared" si="19"/>
        <v>0</v>
      </c>
      <c r="I99" s="243">
        <f t="shared" si="19"/>
        <v>0</v>
      </c>
      <c r="J99" s="243">
        <f t="shared" si="19"/>
        <v>0</v>
      </c>
      <c r="K99" s="243">
        <f t="shared" si="19"/>
        <v>0</v>
      </c>
      <c r="L99" s="243">
        <f t="shared" si="19"/>
        <v>0</v>
      </c>
      <c r="M99" s="243">
        <f t="shared" si="19"/>
        <v>0</v>
      </c>
      <c r="N99" s="243">
        <f t="shared" si="19"/>
        <v>0</v>
      </c>
      <c r="O99" s="243">
        <f t="shared" si="19"/>
        <v>0</v>
      </c>
      <c r="P99" s="243">
        <f t="shared" si="19"/>
        <v>0</v>
      </c>
      <c r="Q99" s="243">
        <f t="shared" si="19"/>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2" t="s">
        <v>373</v>
      </c>
      <c r="B101" s="422"/>
      <c r="C101" s="422"/>
      <c r="D101" s="423" t="s">
        <v>372</v>
      </c>
      <c r="E101" s="423"/>
      <c r="F101" s="99" t="str">
        <f>'Res Bud År3'!D$4</f>
        <v>jan-27</v>
      </c>
      <c r="G101" s="99" t="str">
        <f>'Res Bud År3'!E$4</f>
        <v>feb-27</v>
      </c>
      <c r="H101" s="99" t="str">
        <f>'Res Bud År3'!F$4</f>
        <v>mar-27</v>
      </c>
      <c r="I101" s="99" t="str">
        <f>'Res Bud År3'!G$4</f>
        <v>apr-27</v>
      </c>
      <c r="J101" s="99" t="str">
        <f>'Res Bud År3'!H$4</f>
        <v>maj-27</v>
      </c>
      <c r="K101" s="99" t="str">
        <f>'Res Bud År3'!I$4</f>
        <v>jun-27</v>
      </c>
      <c r="L101" s="99" t="str">
        <f>'Res Bud År3'!J$4</f>
        <v>jul-27</v>
      </c>
      <c r="M101" s="99" t="str">
        <f>'Res Bud År3'!K$4</f>
        <v>aug-27</v>
      </c>
      <c r="N101" s="99" t="str">
        <f>'Res Bud År3'!L$4</f>
        <v>sep-27</v>
      </c>
      <c r="O101" s="99" t="str">
        <f>'Res Bud År3'!M$4</f>
        <v>okt-27</v>
      </c>
      <c r="P101" s="99" t="str">
        <f>'Res Bud År3'!N$4</f>
        <v>nov-27</v>
      </c>
      <c r="Q101" s="99" t="str">
        <f>'Res Bud År3'!O$4</f>
        <v>dec-27</v>
      </c>
      <c r="R101" s="116" t="s">
        <v>67</v>
      </c>
      <c r="S101" s="86"/>
      <c r="T101" s="3"/>
    </row>
    <row r="102" spans="1:41" x14ac:dyDescent="0.25">
      <c r="A102" s="125" t="s">
        <v>374</v>
      </c>
      <c r="B102" s="125"/>
      <c r="C102" s="125"/>
      <c r="D102" s="125"/>
      <c r="E102" s="125"/>
      <c r="F102" s="378">
        <f>'Beräkningshjälp Lån'!B26</f>
        <v>0</v>
      </c>
      <c r="G102" s="378">
        <f>'Beräkningshjälp Lån'!C26</f>
        <v>0</v>
      </c>
      <c r="H102" s="378">
        <f>'Beräkningshjälp Lån'!D26</f>
        <v>0</v>
      </c>
      <c r="I102" s="378">
        <f>'Beräkningshjälp Lån'!E26</f>
        <v>0</v>
      </c>
      <c r="J102" s="378">
        <f>'Beräkningshjälp Lån'!F26</f>
        <v>0</v>
      </c>
      <c r="K102" s="378">
        <f>'Beräkningshjälp Lån'!G26</f>
        <v>0</v>
      </c>
      <c r="L102" s="378">
        <f>'Beräkningshjälp Lån'!H26</f>
        <v>0</v>
      </c>
      <c r="M102" s="378">
        <f>'Beräkningshjälp Lån'!I26</f>
        <v>0</v>
      </c>
      <c r="N102" s="378">
        <f>'Beräkningshjälp Lån'!J26</f>
        <v>0</v>
      </c>
      <c r="O102" s="378">
        <f>'Beräkningshjälp Lån'!K26</f>
        <v>0</v>
      </c>
      <c r="P102" s="378">
        <f>'Beräkningshjälp Lån'!L26</f>
        <v>0</v>
      </c>
      <c r="Q102" s="378">
        <f>'Beräkningshjälp Lån'!M26</f>
        <v>0</v>
      </c>
      <c r="R102" s="130">
        <f>SUM(F102:Q102)</f>
        <v>0</v>
      </c>
      <c r="S102" s="86"/>
      <c r="T102" s="3"/>
    </row>
    <row r="103" spans="1:41" x14ac:dyDescent="0.25">
      <c r="A103" s="129" t="s">
        <v>375</v>
      </c>
      <c r="B103" s="132"/>
      <c r="C103" s="132"/>
      <c r="D103" s="132"/>
      <c r="E103" s="132"/>
      <c r="F103" s="378">
        <f>'Beräkningshjälp Lån'!B25</f>
        <v>0</v>
      </c>
      <c r="G103" s="378">
        <f>'Beräkningshjälp Lån'!C25</f>
        <v>0</v>
      </c>
      <c r="H103" s="378">
        <f>'Beräkningshjälp Lån'!D25</f>
        <v>0</v>
      </c>
      <c r="I103" s="378">
        <f>'Beräkningshjälp Lån'!E25</f>
        <v>0</v>
      </c>
      <c r="J103" s="378">
        <f>'Beräkningshjälp Lån'!F25</f>
        <v>0</v>
      </c>
      <c r="K103" s="378">
        <f>'Beräkningshjälp Lån'!G25</f>
        <v>0</v>
      </c>
      <c r="L103" s="378">
        <f>'Beräkningshjälp Lån'!H25</f>
        <v>0</v>
      </c>
      <c r="M103" s="378">
        <f>'Beräkningshjälp Lån'!I25</f>
        <v>0</v>
      </c>
      <c r="N103" s="378">
        <f>'Beräkningshjälp Lån'!J25</f>
        <v>0</v>
      </c>
      <c r="O103" s="378">
        <f>'Beräkningshjälp Lån'!K25</f>
        <v>0</v>
      </c>
      <c r="P103" s="378">
        <f>'Beräkningshjälp Lån'!L25</f>
        <v>0</v>
      </c>
      <c r="Q103" s="378">
        <f>'Beräkningshjälp Lån'!M25</f>
        <v>0</v>
      </c>
      <c r="R103" s="130">
        <f>SUM(F103:Q103)</f>
        <v>0</v>
      </c>
      <c r="S103" s="133"/>
      <c r="T103" s="3"/>
    </row>
    <row r="104" spans="1:41" x14ac:dyDescent="0.25">
      <c r="A104" s="129" t="s">
        <v>376</v>
      </c>
      <c r="B104" s="86"/>
      <c r="C104" s="130"/>
      <c r="D104" s="130"/>
      <c r="E104" s="130"/>
      <c r="F104" s="378">
        <f>'Beräkningshjälp Lån'!B24</f>
        <v>0</v>
      </c>
      <c r="G104" s="378">
        <f>'Beräkningshjälp Lån'!C24</f>
        <v>0</v>
      </c>
      <c r="H104" s="378">
        <f>'Beräkningshjälp Lån'!D24</f>
        <v>0</v>
      </c>
      <c r="I104" s="378">
        <f>'Beräkningshjälp Lån'!E24</f>
        <v>0</v>
      </c>
      <c r="J104" s="378">
        <f>'Beräkningshjälp Lån'!F24</f>
        <v>0</v>
      </c>
      <c r="K104" s="378">
        <f>'Beräkningshjälp Lån'!G24</f>
        <v>0</v>
      </c>
      <c r="L104" s="378">
        <f>'Beräkningshjälp Lån'!H24</f>
        <v>0</v>
      </c>
      <c r="M104" s="378">
        <f>'Beräkningshjälp Lån'!I24</f>
        <v>0</v>
      </c>
      <c r="N104" s="378">
        <f>'Beräkningshjälp Lån'!J24</f>
        <v>0</v>
      </c>
      <c r="O104" s="378">
        <f>'Beräkningshjälp Lån'!K24</f>
        <v>0</v>
      </c>
      <c r="P104" s="378">
        <f>'Beräkningshjälp Lån'!L24</f>
        <v>0</v>
      </c>
      <c r="Q104" s="378">
        <f>'Beräkningshjälp Lån'!M24</f>
        <v>0</v>
      </c>
      <c r="R104" s="130">
        <f>SUM(F104:Q104)</f>
        <v>0</v>
      </c>
      <c r="S104" s="133"/>
    </row>
    <row r="105" spans="1:41" ht="13" x14ac:dyDescent="0.3">
      <c r="A105" s="88"/>
      <c r="B105" s="86"/>
      <c r="C105" s="86"/>
      <c r="D105" s="86"/>
      <c r="E105" s="86"/>
      <c r="F105" s="100"/>
      <c r="G105" s="100"/>
      <c r="H105" s="100"/>
      <c r="I105" s="100"/>
      <c r="J105" s="100"/>
      <c r="K105" s="100"/>
      <c r="L105" s="100"/>
      <c r="M105" s="100"/>
      <c r="N105" s="100"/>
      <c r="O105" s="100"/>
      <c r="P105" s="100"/>
      <c r="Q105" s="100"/>
      <c r="R105" s="116"/>
      <c r="S105" s="133"/>
    </row>
    <row r="106" spans="1:41" ht="13" x14ac:dyDescent="0.3">
      <c r="A106" s="89" t="s">
        <v>177</v>
      </c>
      <c r="B106" s="89"/>
      <c r="C106" s="89"/>
      <c r="D106" s="89"/>
      <c r="E106" s="310"/>
      <c r="F106" s="99" t="str">
        <f>'Res Bud År3'!D$4</f>
        <v>jan-27</v>
      </c>
      <c r="G106" s="99" t="str">
        <f>'Res Bud År3'!E$4</f>
        <v>feb-27</v>
      </c>
      <c r="H106" s="99" t="str">
        <f>'Res Bud År3'!F$4</f>
        <v>mar-27</v>
      </c>
      <c r="I106" s="99" t="str">
        <f>'Res Bud År3'!G$4</f>
        <v>apr-27</v>
      </c>
      <c r="J106" s="99" t="str">
        <f>'Res Bud År3'!H$4</f>
        <v>maj-27</v>
      </c>
      <c r="K106" s="99" t="str">
        <f>'Res Bud År3'!I$4</f>
        <v>jun-27</v>
      </c>
      <c r="L106" s="99" t="str">
        <f>'Res Bud År3'!J$4</f>
        <v>jul-27</v>
      </c>
      <c r="M106" s="99" t="str">
        <f>'Res Bud År3'!K$4</f>
        <v>aug-27</v>
      </c>
      <c r="N106" s="99" t="str">
        <f>'Res Bud År3'!L$4</f>
        <v>sep-27</v>
      </c>
      <c r="O106" s="99" t="str">
        <f>'Res Bud År3'!M$4</f>
        <v>okt-27</v>
      </c>
      <c r="P106" s="99" t="str">
        <f>'Res Bud År3'!N$4</f>
        <v>nov-27</v>
      </c>
      <c r="Q106" s="99" t="str">
        <f>'Res Bud År3'!O$4</f>
        <v>dec-27</v>
      </c>
      <c r="R106" s="116" t="s">
        <v>67</v>
      </c>
      <c r="S106" s="133"/>
    </row>
    <row r="107" spans="1:41" x14ac:dyDescent="0.25">
      <c r="A107" s="427" t="s">
        <v>369</v>
      </c>
      <c r="B107" s="427"/>
      <c r="C107" s="428"/>
      <c r="D107" s="436">
        <f>'Likvid Bud År2'!R107</f>
        <v>0</v>
      </c>
      <c r="E107" s="437"/>
      <c r="F107" s="78"/>
      <c r="G107" s="78"/>
      <c r="H107" s="78"/>
      <c r="I107" s="78"/>
      <c r="J107" s="78"/>
      <c r="K107" s="78"/>
      <c r="L107" s="78"/>
      <c r="M107" s="78"/>
      <c r="N107" s="78"/>
      <c r="O107" s="78"/>
      <c r="P107" s="78"/>
      <c r="Q107" s="78"/>
      <c r="R107" s="130">
        <f>SUM(D107:Q107)</f>
        <v>0</v>
      </c>
      <c r="S107" s="133"/>
      <c r="T107" s="3"/>
    </row>
    <row r="108" spans="1:41" x14ac:dyDescent="0.25">
      <c r="A108" s="427" t="s">
        <v>377</v>
      </c>
      <c r="B108" s="427"/>
      <c r="C108" s="427"/>
      <c r="D108" s="125"/>
      <c r="E108" s="346"/>
      <c r="F108" s="295"/>
      <c r="G108" s="295"/>
      <c r="H108" s="295"/>
      <c r="I108" s="295"/>
      <c r="J108" s="295"/>
      <c r="K108" s="295"/>
      <c r="L108" s="295"/>
      <c r="M108" s="295"/>
      <c r="N108" s="295"/>
      <c r="O108" s="295"/>
      <c r="P108" s="295"/>
      <c r="Q108" s="295"/>
      <c r="R108" s="130">
        <f>SUM(D108:Q108)</f>
        <v>0</v>
      </c>
      <c r="S108" s="133"/>
      <c r="T108" s="3"/>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c r="T109" s="3"/>
    </row>
    <row r="110" spans="1:41" ht="13" outlineLevel="1" x14ac:dyDescent="0.3">
      <c r="A110" s="304" t="s">
        <v>297</v>
      </c>
      <c r="B110" s="93"/>
      <c r="C110" s="93"/>
      <c r="D110" s="93"/>
      <c r="E110" s="93"/>
      <c r="F110" s="102">
        <f>SUM(F102:F108)</f>
        <v>0</v>
      </c>
      <c r="G110" s="102">
        <f t="shared" ref="G110:R110" si="20">SUM(G102:G108)</f>
        <v>0</v>
      </c>
      <c r="H110" s="102">
        <f t="shared" si="20"/>
        <v>0</v>
      </c>
      <c r="I110" s="102">
        <f t="shared" si="20"/>
        <v>0</v>
      </c>
      <c r="J110" s="102">
        <f t="shared" si="20"/>
        <v>0</v>
      </c>
      <c r="K110" s="102">
        <f t="shared" si="20"/>
        <v>0</v>
      </c>
      <c r="L110" s="102">
        <f t="shared" si="20"/>
        <v>0</v>
      </c>
      <c r="M110" s="102">
        <f t="shared" si="20"/>
        <v>0</v>
      </c>
      <c r="N110" s="102">
        <f t="shared" si="20"/>
        <v>0</v>
      </c>
      <c r="O110" s="102">
        <f t="shared" si="20"/>
        <v>0</v>
      </c>
      <c r="P110" s="102">
        <f t="shared" si="20"/>
        <v>0</v>
      </c>
      <c r="Q110" s="102">
        <f t="shared" si="20"/>
        <v>0</v>
      </c>
      <c r="R110" s="102">
        <f t="shared" si="20"/>
        <v>0</v>
      </c>
      <c r="S110" s="86"/>
      <c r="AG110" s="2"/>
      <c r="AH110" s="2"/>
      <c r="AI110" s="2"/>
      <c r="AJ110" s="2"/>
      <c r="AK110" s="2"/>
      <c r="AL110" s="2"/>
      <c r="AM110" s="2"/>
      <c r="AN110" s="2"/>
      <c r="AO110" s="2"/>
    </row>
    <row r="111" spans="1:41" s="2" customFormat="1" ht="13" x14ac:dyDescent="0.3">
      <c r="A111" s="410" t="s">
        <v>368</v>
      </c>
      <c r="B111" s="410"/>
      <c r="C111" s="410"/>
      <c r="D111" s="410"/>
      <c r="E111" s="410"/>
      <c r="F111" s="243">
        <f>'Likvid Bud År2'!Q111+F89+F98+F110</f>
        <v>0</v>
      </c>
      <c r="G111" s="243">
        <f>G89+G98+G110+F111</f>
        <v>0</v>
      </c>
      <c r="H111" s="243">
        <f t="shared" ref="H111:Q111" si="21">H89+H98+H110+G111</f>
        <v>0</v>
      </c>
      <c r="I111" s="243">
        <f t="shared" si="21"/>
        <v>0</v>
      </c>
      <c r="J111" s="243">
        <f t="shared" si="21"/>
        <v>0</v>
      </c>
      <c r="K111" s="243">
        <f t="shared" si="21"/>
        <v>0</v>
      </c>
      <c r="L111" s="243">
        <f t="shared" si="21"/>
        <v>0</v>
      </c>
      <c r="M111" s="243">
        <f t="shared" si="21"/>
        <v>0</v>
      </c>
      <c r="N111" s="243">
        <f t="shared" si="21"/>
        <v>0</v>
      </c>
      <c r="O111" s="243">
        <f t="shared" si="21"/>
        <v>0</v>
      </c>
      <c r="P111" s="243">
        <f t="shared" si="21"/>
        <v>0</v>
      </c>
      <c r="Q111" s="243">
        <f t="shared" si="21"/>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3" ht="13" x14ac:dyDescent="0.3">
      <c r="A113" s="190" t="s">
        <v>298</v>
      </c>
      <c r="B113" s="191"/>
      <c r="C113" s="191"/>
      <c r="D113" s="191"/>
      <c r="E113" s="191"/>
      <c r="F113" s="248" t="str">
        <f t="shared" ref="F113:Q113" si="22">F101</f>
        <v>jan-27</v>
      </c>
      <c r="G113" s="248" t="str">
        <f t="shared" si="22"/>
        <v>feb-27</v>
      </c>
      <c r="H113" s="248" t="str">
        <f t="shared" si="22"/>
        <v>mar-27</v>
      </c>
      <c r="I113" s="248" t="str">
        <f t="shared" si="22"/>
        <v>apr-27</v>
      </c>
      <c r="J113" s="248" t="str">
        <f t="shared" si="22"/>
        <v>maj-27</v>
      </c>
      <c r="K113" s="248" t="str">
        <f t="shared" si="22"/>
        <v>jun-27</v>
      </c>
      <c r="L113" s="248" t="str">
        <f t="shared" si="22"/>
        <v>jul-27</v>
      </c>
      <c r="M113" s="248" t="str">
        <f t="shared" si="22"/>
        <v>aug-27</v>
      </c>
      <c r="N113" s="248" t="str">
        <f t="shared" si="22"/>
        <v>sep-27</v>
      </c>
      <c r="O113" s="248" t="str">
        <f t="shared" si="22"/>
        <v>okt-27</v>
      </c>
      <c r="P113" s="248" t="str">
        <f t="shared" si="22"/>
        <v>nov-27</v>
      </c>
      <c r="Q113" s="248" t="str">
        <f t="shared" si="22"/>
        <v>dec-27</v>
      </c>
      <c r="R113" s="187" t="s">
        <v>67</v>
      </c>
      <c r="S113" s="133"/>
    </row>
    <row r="114" spans="1:23" ht="13" hidden="1" outlineLevel="1" x14ac:dyDescent="0.3">
      <c r="A114" s="192" t="s">
        <v>251</v>
      </c>
      <c r="B114" s="192"/>
      <c r="C114" s="192"/>
      <c r="D114" s="192"/>
      <c r="E114" s="188"/>
      <c r="F114" s="188">
        <f>Moms!N10</f>
        <v>0</v>
      </c>
      <c r="G114" s="188">
        <f>Moms!O10</f>
        <v>0</v>
      </c>
      <c r="H114" s="188">
        <f>Moms!P10</f>
        <v>0</v>
      </c>
      <c r="I114" s="188">
        <f>Moms!Q10</f>
        <v>0</v>
      </c>
      <c r="J114" s="188">
        <f>Moms!R10</f>
        <v>0</v>
      </c>
      <c r="K114" s="188">
        <f>Moms!S10</f>
        <v>0</v>
      </c>
      <c r="L114" s="188">
        <f>Moms!T10</f>
        <v>0</v>
      </c>
      <c r="M114" s="188">
        <f>Moms!U10</f>
        <v>0</v>
      </c>
      <c r="N114" s="188">
        <f>Moms!V10</f>
        <v>0</v>
      </c>
      <c r="O114" s="188">
        <f>Moms!W10</f>
        <v>0</v>
      </c>
      <c r="P114" s="188">
        <f>Moms!X10</f>
        <v>0</v>
      </c>
      <c r="Q114" s="188">
        <f>Moms!Y10</f>
        <v>0</v>
      </c>
      <c r="R114" s="188">
        <f t="shared" ref="R114:R121" si="23">SUM(F114:Q114)</f>
        <v>0</v>
      </c>
      <c r="S114" s="133"/>
    </row>
    <row r="115" spans="1:23" ht="13" hidden="1" outlineLevel="1" x14ac:dyDescent="0.3">
      <c r="A115" s="193" t="s">
        <v>250</v>
      </c>
      <c r="B115" s="192"/>
      <c r="C115" s="192"/>
      <c r="D115" s="192"/>
      <c r="E115" s="188"/>
      <c r="F115" s="188">
        <f>-Moms!N72</f>
        <v>0</v>
      </c>
      <c r="G115" s="188">
        <f>-Moms!O72</f>
        <v>0</v>
      </c>
      <c r="H115" s="188">
        <f>-Moms!P72</f>
        <v>0</v>
      </c>
      <c r="I115" s="188">
        <f>-Moms!Q72</f>
        <v>0</v>
      </c>
      <c r="J115" s="188">
        <f>-Moms!R72</f>
        <v>0</v>
      </c>
      <c r="K115" s="188">
        <f>-Moms!S72</f>
        <v>0</v>
      </c>
      <c r="L115" s="188">
        <f>-Moms!T72</f>
        <v>0</v>
      </c>
      <c r="M115" s="188">
        <f>-Moms!U72</f>
        <v>0</v>
      </c>
      <c r="N115" s="188">
        <f>-Moms!V72</f>
        <v>0</v>
      </c>
      <c r="O115" s="188">
        <f>-Moms!W72</f>
        <v>0</v>
      </c>
      <c r="P115" s="188">
        <f>-Moms!X72</f>
        <v>0</v>
      </c>
      <c r="Q115" s="188">
        <f>-Moms!Y72</f>
        <v>0</v>
      </c>
      <c r="R115" s="188">
        <f t="shared" si="23"/>
        <v>0</v>
      </c>
      <c r="S115" s="133"/>
    </row>
    <row r="116" spans="1:23" ht="13" hidden="1" outlineLevel="1" x14ac:dyDescent="0.3">
      <c r="A116" s="193" t="s">
        <v>85</v>
      </c>
      <c r="B116" s="192"/>
      <c r="C116" s="192"/>
      <c r="D116" s="192"/>
      <c r="E116" s="188"/>
      <c r="F116" s="188">
        <f>F114+F115</f>
        <v>0</v>
      </c>
      <c r="G116" s="188">
        <f t="shared" ref="G116:O116" si="24">G114+G115</f>
        <v>0</v>
      </c>
      <c r="H116" s="188">
        <f t="shared" si="24"/>
        <v>0</v>
      </c>
      <c r="I116" s="188">
        <f t="shared" si="24"/>
        <v>0</v>
      </c>
      <c r="J116" s="188">
        <f t="shared" si="24"/>
        <v>0</v>
      </c>
      <c r="K116" s="188">
        <f t="shared" si="24"/>
        <v>0</v>
      </c>
      <c r="L116" s="188">
        <f t="shared" si="24"/>
        <v>0</v>
      </c>
      <c r="M116" s="188">
        <f t="shared" si="24"/>
        <v>0</v>
      </c>
      <c r="N116" s="188">
        <f t="shared" si="24"/>
        <v>0</v>
      </c>
      <c r="O116" s="188">
        <f t="shared" si="24"/>
        <v>0</v>
      </c>
      <c r="P116" s="188">
        <f>P114+P115</f>
        <v>0</v>
      </c>
      <c r="Q116" s="188">
        <f>Q114+Q115</f>
        <v>0</v>
      </c>
      <c r="R116" s="188">
        <f t="shared" si="23"/>
        <v>0</v>
      </c>
      <c r="S116" s="133"/>
    </row>
    <row r="117" spans="1:23" ht="13" collapsed="1" x14ac:dyDescent="0.3">
      <c r="A117" s="192" t="s">
        <v>303</v>
      </c>
      <c r="B117" s="192"/>
      <c r="C117" s="192"/>
      <c r="D117" s="192"/>
      <c r="E117" s="188"/>
      <c r="F117" s="188">
        <f>Moms!N112</f>
        <v>0</v>
      </c>
      <c r="G117" s="188">
        <f>Moms!O112</f>
        <v>0</v>
      </c>
      <c r="H117" s="188">
        <f>Moms!P112</f>
        <v>0</v>
      </c>
      <c r="I117" s="188">
        <f>Moms!Q112</f>
        <v>0</v>
      </c>
      <c r="J117" s="188">
        <f>Moms!R112</f>
        <v>0</v>
      </c>
      <c r="K117" s="188">
        <f>Moms!S112</f>
        <v>0</v>
      </c>
      <c r="L117" s="188">
        <f>Moms!T112</f>
        <v>0</v>
      </c>
      <c r="M117" s="188">
        <f>Moms!U112</f>
        <v>0</v>
      </c>
      <c r="N117" s="188">
        <f>Moms!V112</f>
        <v>0</v>
      </c>
      <c r="O117" s="188">
        <f>Moms!W112</f>
        <v>0</v>
      </c>
      <c r="P117" s="188">
        <f>Moms!X112</f>
        <v>0</v>
      </c>
      <c r="Q117" s="188">
        <f>Moms!Y112</f>
        <v>0</v>
      </c>
      <c r="R117" s="188">
        <f t="shared" si="23"/>
        <v>0</v>
      </c>
      <c r="S117" s="133"/>
    </row>
    <row r="118" spans="1:23" ht="13" x14ac:dyDescent="0.3">
      <c r="A118" s="192" t="s">
        <v>304</v>
      </c>
      <c r="B118" s="192"/>
      <c r="C118" s="192"/>
      <c r="D118" s="192"/>
      <c r="E118" s="188"/>
      <c r="F118" s="188">
        <f>-(Moms!N119+Moms!N152+Moms!N165+Moms!N70)</f>
        <v>0</v>
      </c>
      <c r="G118" s="188">
        <f>-(Moms!O119+Moms!O152+Moms!O165+Moms!O70)</f>
        <v>0</v>
      </c>
      <c r="H118" s="188">
        <f>-(Moms!P119+Moms!P152+Moms!P165+Moms!P70)</f>
        <v>0</v>
      </c>
      <c r="I118" s="188">
        <f>-(Moms!Q119+Moms!Q152+Moms!Q165+Moms!Q70)</f>
        <v>0</v>
      </c>
      <c r="J118" s="188">
        <f>-(Moms!R119+Moms!R152+Moms!R165+Moms!R70)</f>
        <v>0</v>
      </c>
      <c r="K118" s="188">
        <f>-(Moms!S119+Moms!S152+Moms!S165+Moms!S70)</f>
        <v>0</v>
      </c>
      <c r="L118" s="188">
        <f>-(Moms!T119+Moms!T152+Moms!T165+Moms!T70)</f>
        <v>0</v>
      </c>
      <c r="M118" s="188">
        <f>-(Moms!U119+Moms!U152+Moms!U165+Moms!U70)</f>
        <v>0</v>
      </c>
      <c r="N118" s="188">
        <f>-(Moms!V119+Moms!V152+Moms!V165+Moms!V70)</f>
        <v>0</v>
      </c>
      <c r="O118" s="188">
        <f>-(Moms!W119+Moms!W152+Moms!W165+Moms!W70)</f>
        <v>0</v>
      </c>
      <c r="P118" s="188">
        <f>-(Moms!X119+Moms!X152+Moms!X165+Moms!X70)</f>
        <v>0</v>
      </c>
      <c r="Q118" s="188">
        <f>-(Moms!Y119+Moms!Y152+Moms!Y165+Moms!Y70)</f>
        <v>0</v>
      </c>
      <c r="R118" s="188">
        <f t="shared" si="23"/>
        <v>0</v>
      </c>
      <c r="S118" s="133"/>
    </row>
    <row r="119" spans="1:23" s="51" customFormat="1" ht="29.25" customHeight="1" x14ac:dyDescent="0.3">
      <c r="A119" s="438" t="str">
        <f>'Likvid Bud År2'!A119:E119</f>
        <v>Moms inbetalning till (-) eller utbetalning från (+)
skatteverket (Redovisning varje månad)</v>
      </c>
      <c r="B119" s="438"/>
      <c r="C119" s="438"/>
      <c r="D119" s="438"/>
      <c r="E119" s="438">
        <f>SUM('Likvid Bud År1'!F119:Q119)</f>
        <v>0</v>
      </c>
      <c r="F119" s="189">
        <f>-Moms!N97</f>
        <v>0</v>
      </c>
      <c r="G119" s="189">
        <f>-Moms!O97</f>
        <v>0</v>
      </c>
      <c r="H119" s="189">
        <f>-Moms!P97</f>
        <v>0</v>
      </c>
      <c r="I119" s="189">
        <f>-Moms!Q97</f>
        <v>0</v>
      </c>
      <c r="J119" s="189">
        <f>-Moms!R97</f>
        <v>0</v>
      </c>
      <c r="K119" s="189">
        <f>-Moms!S97</f>
        <v>0</v>
      </c>
      <c r="L119" s="189">
        <f>-Moms!T97</f>
        <v>0</v>
      </c>
      <c r="M119" s="189">
        <f>-Moms!U97</f>
        <v>0</v>
      </c>
      <c r="N119" s="189">
        <f>-Moms!V97</f>
        <v>0</v>
      </c>
      <c r="O119" s="189">
        <f>-Moms!W97</f>
        <v>0</v>
      </c>
      <c r="P119" s="189">
        <f>-Moms!X97</f>
        <v>0</v>
      </c>
      <c r="Q119" s="189">
        <f>-Moms!Y97</f>
        <v>0</v>
      </c>
      <c r="R119" s="188">
        <f t="shared" si="23"/>
        <v>0</v>
      </c>
      <c r="S119" s="133"/>
      <c r="U119" s="2"/>
    </row>
    <row r="120" spans="1:23" ht="20.25" hidden="1" customHeight="1" outlineLevel="1" x14ac:dyDescent="0.3">
      <c r="A120" s="193" t="s">
        <v>352</v>
      </c>
      <c r="B120" s="192"/>
      <c r="C120" s="192"/>
      <c r="D120" s="192"/>
      <c r="E120" s="188"/>
      <c r="F120" s="188">
        <f t="shared" ref="F120:Q120" si="25">F117+F118+F119</f>
        <v>0</v>
      </c>
      <c r="G120" s="188">
        <f t="shared" si="25"/>
        <v>0</v>
      </c>
      <c r="H120" s="188">
        <f t="shared" si="25"/>
        <v>0</v>
      </c>
      <c r="I120" s="188">
        <f t="shared" si="25"/>
        <v>0</v>
      </c>
      <c r="J120" s="188">
        <f t="shared" si="25"/>
        <v>0</v>
      </c>
      <c r="K120" s="188">
        <f t="shared" si="25"/>
        <v>0</v>
      </c>
      <c r="L120" s="188">
        <f t="shared" si="25"/>
        <v>0</v>
      </c>
      <c r="M120" s="188">
        <f t="shared" si="25"/>
        <v>0</v>
      </c>
      <c r="N120" s="188">
        <f t="shared" si="25"/>
        <v>0</v>
      </c>
      <c r="O120" s="188">
        <f t="shared" si="25"/>
        <v>0</v>
      </c>
      <c r="P120" s="188">
        <f t="shared" si="25"/>
        <v>0</v>
      </c>
      <c r="Q120" s="188">
        <f t="shared" si="25"/>
        <v>0</v>
      </c>
      <c r="R120" s="188"/>
      <c r="S120" s="133"/>
      <c r="T120" s="51"/>
      <c r="U120" s="2"/>
    </row>
    <row r="121" spans="1:23" ht="20.25" hidden="1" customHeight="1" outlineLevel="1" x14ac:dyDescent="0.3">
      <c r="A121" s="193" t="s">
        <v>254</v>
      </c>
      <c r="B121" s="192"/>
      <c r="C121" s="192"/>
      <c r="D121" s="192"/>
      <c r="E121" s="188"/>
      <c r="F121" s="188">
        <f>-(F116+F119)</f>
        <v>0</v>
      </c>
      <c r="G121" s="188">
        <f t="shared" ref="G121:Q121" si="26">-(G116+G119)</f>
        <v>0</v>
      </c>
      <c r="H121" s="188">
        <f t="shared" si="26"/>
        <v>0</v>
      </c>
      <c r="I121" s="188">
        <f t="shared" si="26"/>
        <v>0</v>
      </c>
      <c r="J121" s="188">
        <f t="shared" si="26"/>
        <v>0</v>
      </c>
      <c r="K121" s="188">
        <f t="shared" si="26"/>
        <v>0</v>
      </c>
      <c r="L121" s="188">
        <f t="shared" si="26"/>
        <v>0</v>
      </c>
      <c r="M121" s="188">
        <f t="shared" si="26"/>
        <v>0</v>
      </c>
      <c r="N121" s="188">
        <f t="shared" si="26"/>
        <v>0</v>
      </c>
      <c r="O121" s="188">
        <f t="shared" si="26"/>
        <v>0</v>
      </c>
      <c r="P121" s="188">
        <f t="shared" si="26"/>
        <v>0</v>
      </c>
      <c r="Q121" s="188">
        <f t="shared" si="26"/>
        <v>0</v>
      </c>
      <c r="R121" s="188">
        <f t="shared" si="23"/>
        <v>0</v>
      </c>
      <c r="S121" s="133"/>
      <c r="T121" s="51"/>
      <c r="U121" s="2"/>
    </row>
    <row r="122" spans="1:23" ht="18.75" customHeight="1" collapsed="1" x14ac:dyDescent="0.3">
      <c r="A122" s="206" t="s">
        <v>267</v>
      </c>
      <c r="B122" s="192"/>
      <c r="C122" s="192"/>
      <c r="D122" s="192"/>
      <c r="E122" s="188">
        <f>'Likvid Bud År2'!Q122</f>
        <v>0</v>
      </c>
      <c r="F122" s="188">
        <f t="shared" ref="F122:Q122" si="27">E122+F121</f>
        <v>0</v>
      </c>
      <c r="G122" s="188">
        <f t="shared" si="27"/>
        <v>0</v>
      </c>
      <c r="H122" s="188">
        <f t="shared" si="27"/>
        <v>0</v>
      </c>
      <c r="I122" s="188">
        <f t="shared" si="27"/>
        <v>0</v>
      </c>
      <c r="J122" s="188">
        <f t="shared" si="27"/>
        <v>0</v>
      </c>
      <c r="K122" s="188">
        <f t="shared" si="27"/>
        <v>0</v>
      </c>
      <c r="L122" s="188">
        <f t="shared" si="27"/>
        <v>0</v>
      </c>
      <c r="M122" s="188">
        <f t="shared" si="27"/>
        <v>0</v>
      </c>
      <c r="N122" s="188">
        <f t="shared" si="27"/>
        <v>0</v>
      </c>
      <c r="O122" s="188">
        <f t="shared" si="27"/>
        <v>0</v>
      </c>
      <c r="P122" s="188">
        <f t="shared" si="27"/>
        <v>0</v>
      </c>
      <c r="Q122" s="188">
        <f t="shared" si="27"/>
        <v>0</v>
      </c>
      <c r="R122" s="186"/>
      <c r="S122" s="133"/>
      <c r="T122" s="51"/>
    </row>
    <row r="123" spans="1:23"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
    </row>
    <row r="124" spans="1:23" hidden="1" outlineLevel="1" x14ac:dyDescent="0.25">
      <c r="A124" s="125" t="s">
        <v>353</v>
      </c>
      <c r="B124" s="125"/>
      <c r="C124" s="125"/>
      <c r="D124" s="125"/>
      <c r="E124" s="125"/>
      <c r="F124" s="130">
        <f t="shared" ref="F124:R124" si="28">F89+F98+F120+F110</f>
        <v>0</v>
      </c>
      <c r="G124" s="130">
        <f t="shared" si="28"/>
        <v>0</v>
      </c>
      <c r="H124" s="130">
        <f t="shared" si="28"/>
        <v>0</v>
      </c>
      <c r="I124" s="130">
        <f t="shared" si="28"/>
        <v>0</v>
      </c>
      <c r="J124" s="130">
        <f t="shared" si="28"/>
        <v>0</v>
      </c>
      <c r="K124" s="130">
        <f t="shared" si="28"/>
        <v>0</v>
      </c>
      <c r="L124" s="130">
        <f t="shared" si="28"/>
        <v>0</v>
      </c>
      <c r="M124" s="130">
        <f t="shared" si="28"/>
        <v>0</v>
      </c>
      <c r="N124" s="130">
        <f t="shared" si="28"/>
        <v>0</v>
      </c>
      <c r="O124" s="130">
        <f t="shared" si="28"/>
        <v>0</v>
      </c>
      <c r="P124" s="130">
        <f t="shared" si="28"/>
        <v>0</v>
      </c>
      <c r="Q124" s="130">
        <f t="shared" si="28"/>
        <v>0</v>
      </c>
      <c r="R124" s="130">
        <f t="shared" si="28"/>
        <v>0</v>
      </c>
      <c r="S124" s="86"/>
      <c r="T124" s="3"/>
    </row>
    <row r="125" spans="1:23" s="2" customFormat="1" ht="13" collapsed="1" x14ac:dyDescent="0.3">
      <c r="A125" s="425" t="s">
        <v>354</v>
      </c>
      <c r="B125" s="425"/>
      <c r="C125" s="425"/>
      <c r="D125" s="425"/>
      <c r="E125" s="425"/>
      <c r="F125" s="292">
        <f>'Likvid Bud År2'!Q125+F124</f>
        <v>0</v>
      </c>
      <c r="G125" s="292">
        <f t="shared" ref="G125:Q125" si="29">F125+G124</f>
        <v>0</v>
      </c>
      <c r="H125" s="292">
        <f t="shared" si="29"/>
        <v>0</v>
      </c>
      <c r="I125" s="292">
        <f t="shared" si="29"/>
        <v>0</v>
      </c>
      <c r="J125" s="292">
        <f t="shared" si="29"/>
        <v>0</v>
      </c>
      <c r="K125" s="292">
        <f t="shared" si="29"/>
        <v>0</v>
      </c>
      <c r="L125" s="292">
        <f t="shared" si="29"/>
        <v>0</v>
      </c>
      <c r="M125" s="292">
        <f t="shared" si="29"/>
        <v>0</v>
      </c>
      <c r="N125" s="292">
        <f t="shared" si="29"/>
        <v>0</v>
      </c>
      <c r="O125" s="292">
        <f t="shared" si="29"/>
        <v>0</v>
      </c>
      <c r="P125" s="292">
        <f t="shared" si="29"/>
        <v>0</v>
      </c>
      <c r="Q125" s="292">
        <f t="shared" si="29"/>
        <v>0</v>
      </c>
      <c r="R125" s="292"/>
      <c r="S125" s="87"/>
    </row>
    <row r="126" spans="1:23" s="2" customFormat="1" ht="13" x14ac:dyDescent="0.3">
      <c r="A126" s="194"/>
      <c r="B126" s="194"/>
      <c r="C126" s="194"/>
      <c r="D126" s="194"/>
      <c r="E126" s="194"/>
      <c r="F126" s="307"/>
      <c r="G126" s="307"/>
      <c r="H126" s="307"/>
      <c r="I126" s="307"/>
      <c r="J126" s="307"/>
      <c r="K126" s="307"/>
      <c r="L126" s="307"/>
      <c r="M126" s="307"/>
      <c r="N126" s="307"/>
      <c r="O126" s="307"/>
      <c r="P126" s="307"/>
      <c r="Q126" s="307"/>
      <c r="R126" s="307"/>
      <c r="S126" s="87"/>
    </row>
    <row r="127" spans="1:23" ht="15" customHeight="1" x14ac:dyDescent="0.3">
      <c r="A127" s="411" t="s">
        <v>409</v>
      </c>
      <c r="B127" s="411"/>
      <c r="C127" s="411"/>
      <c r="D127" s="411"/>
      <c r="E127" s="411"/>
      <c r="F127" s="133"/>
      <c r="G127" s="133"/>
      <c r="H127" s="133"/>
      <c r="I127" s="133"/>
      <c r="J127" s="133"/>
      <c r="K127" s="133"/>
      <c r="L127" s="133"/>
      <c r="M127" s="133"/>
      <c r="N127" s="133"/>
      <c r="O127" s="133"/>
      <c r="P127" s="133"/>
      <c r="Q127" s="133"/>
      <c r="R127" s="133"/>
      <c r="S127" s="133"/>
      <c r="T127" s="2"/>
      <c r="U127" s="2"/>
      <c r="V127" s="2"/>
    </row>
    <row r="128" spans="1:23" ht="52.75" customHeight="1" x14ac:dyDescent="0.3">
      <c r="A128" s="353" t="str">
        <f>"Resultat År 3: "&amp;TEXT('Res Bud År3'!P80,"# ##0")</f>
        <v>Resultat År 3: 0</v>
      </c>
      <c r="B128" s="353"/>
      <c r="C128" s="415" t="s">
        <v>424</v>
      </c>
      <c r="D128" s="416"/>
      <c r="E128" s="352">
        <v>0.4</v>
      </c>
      <c r="F128" s="414" t="str">
        <f>TEXT(ROUNDUP('Res Bud År3'!P80*E128,-1),"# ##0")&amp;CHAR(10)&amp;"("&amp;TEXT(ROUNDUP('Res Bud År3'!P80*E128/12,-1),"# ##0")&amp;"/månad)"</f>
        <v>0
(0/månad)</v>
      </c>
      <c r="G128" s="400"/>
      <c r="H128" s="415" t="s">
        <v>444</v>
      </c>
      <c r="I128" s="417"/>
      <c r="J128" s="417"/>
      <c r="K128" s="417"/>
      <c r="L128" s="416"/>
      <c r="M128" s="399" t="str">
        <f>TEXT(ROUNDDOWN('Res Bud År3'!P80*(1-E128),-1),"# ##0")&amp;CHAR(10)&amp;"("&amp;TEXT(ROUNDDOWN('Res Bud År3'!P80*(1-E128)/12,-1),"# ##0")&amp;"/månad)"</f>
        <v>0
(0/månad)</v>
      </c>
      <c r="N128" s="400"/>
      <c r="O128" s="100"/>
      <c r="P128" s="100"/>
      <c r="Q128" s="100"/>
      <c r="R128" s="100"/>
      <c r="S128" s="100"/>
      <c r="T128" s="2"/>
      <c r="U128" s="2"/>
      <c r="V128" s="2"/>
      <c r="W128" s="3"/>
    </row>
    <row r="129" spans="1:23" ht="10.5" customHeight="1" x14ac:dyDescent="0.3">
      <c r="A129" s="354"/>
      <c r="B129" s="354"/>
      <c r="C129" s="354"/>
      <c r="D129" s="354"/>
      <c r="E129" s="354"/>
      <c r="F129" s="354"/>
      <c r="G129" s="354"/>
      <c r="H129" s="355"/>
      <c r="I129" s="355"/>
      <c r="J129" s="355"/>
      <c r="K129" s="355"/>
      <c r="L129" s="354"/>
      <c r="M129" s="354"/>
      <c r="N129" s="100"/>
      <c r="O129" s="100"/>
      <c r="P129" s="100"/>
      <c r="Q129" s="100"/>
      <c r="R129" s="100"/>
      <c r="S129" s="100"/>
      <c r="T129" s="2"/>
      <c r="U129" s="2"/>
      <c r="V129" s="2"/>
      <c r="W129" s="3"/>
    </row>
    <row r="130" spans="1:23" ht="18" customHeight="1" x14ac:dyDescent="0.3">
      <c r="A130" s="350"/>
      <c r="B130" s="350"/>
      <c r="C130" s="350"/>
      <c r="D130" s="86"/>
      <c r="E130" s="351"/>
      <c r="F130" s="349" t="str">
        <f>'Res Bud År3'!D$4</f>
        <v>jan-27</v>
      </c>
      <c r="G130" s="349" t="str">
        <f>'Res Bud År3'!E$4</f>
        <v>feb-27</v>
      </c>
      <c r="H130" s="349" t="str">
        <f>'Res Bud År3'!F$4</f>
        <v>mar-27</v>
      </c>
      <c r="I130" s="349" t="str">
        <f>'Res Bud År3'!G$4</f>
        <v>apr-27</v>
      </c>
      <c r="J130" s="349" t="str">
        <f>'Res Bud År3'!H$4</f>
        <v>maj-27</v>
      </c>
      <c r="K130" s="349" t="str">
        <f>'Res Bud År3'!I$4</f>
        <v>jun-27</v>
      </c>
      <c r="L130" s="349" t="str">
        <f>'Res Bud År3'!J$4</f>
        <v>jul-27</v>
      </c>
      <c r="M130" s="349" t="str">
        <f>'Res Bud År3'!K$4</f>
        <v>aug-27</v>
      </c>
      <c r="N130" s="349" t="str">
        <f>'Res Bud År3'!L$4</f>
        <v>sep-27</v>
      </c>
      <c r="O130" s="349" t="str">
        <f>'Res Bud År3'!M$4</f>
        <v>okt-27</v>
      </c>
      <c r="P130" s="349" t="str">
        <f>'Res Bud År3'!N$4</f>
        <v>nov-27</v>
      </c>
      <c r="Q130" s="349" t="str">
        <f>'Res Bud År3'!O$4</f>
        <v>dec-27</v>
      </c>
      <c r="R130" s="116" t="s">
        <v>67</v>
      </c>
      <c r="S130" s="86"/>
      <c r="T130" s="2"/>
      <c r="U130" s="2"/>
      <c r="V130" s="2"/>
    </row>
    <row r="131" spans="1:23" x14ac:dyDescent="0.25">
      <c r="A131" s="401" t="s">
        <v>410</v>
      </c>
      <c r="B131" s="401"/>
      <c r="C131" s="401"/>
      <c r="D131" s="401"/>
      <c r="E131" s="402"/>
      <c r="F131" s="69"/>
      <c r="G131" s="69"/>
      <c r="H131" s="69"/>
      <c r="I131" s="69"/>
      <c r="J131" s="69"/>
      <c r="K131" s="69"/>
      <c r="L131" s="69"/>
      <c r="M131" s="69"/>
      <c r="N131" s="69"/>
      <c r="O131" s="69"/>
      <c r="P131" s="69"/>
      <c r="Q131" s="69"/>
      <c r="R131" s="130">
        <f>SUM(F131:Q131)</f>
        <v>0</v>
      </c>
      <c r="S131" s="86"/>
    </row>
    <row r="132" spans="1:23" s="257" customFormat="1" ht="12.75" customHeight="1" x14ac:dyDescent="0.25">
      <c r="A132" s="430" t="s">
        <v>411</v>
      </c>
      <c r="B132" s="430"/>
      <c r="C132" s="430"/>
      <c r="D132" s="430"/>
      <c r="E132" s="356"/>
      <c r="F132" s="357"/>
      <c r="G132" s="357"/>
      <c r="H132" s="357"/>
      <c r="I132" s="357"/>
      <c r="J132" s="357"/>
      <c r="K132" s="357"/>
      <c r="L132" s="357"/>
      <c r="M132" s="357"/>
      <c r="N132" s="357"/>
      <c r="O132" s="357"/>
      <c r="P132" s="357"/>
      <c r="Q132" s="357"/>
      <c r="R132" s="358">
        <f>SUM(F132:Q132)</f>
        <v>0</v>
      </c>
      <c r="S132" s="256"/>
    </row>
    <row r="133" spans="1:23" ht="13.5" hidden="1" customHeight="1" x14ac:dyDescent="0.3">
      <c r="A133" s="305" t="str">
        <f>IF(ROUND('Res Bud År3'!P80*E128,-1)&gt;(-R132),"Den ifyllda preliminära F/A-skatten ger en kvarskatt på "&amp;TEXT(ROUND('Res Bud År3'!P80*E128,-1)+R132,"# ##0")&amp;Enhet&amp;" jämfört med schablon beräkningen ovan",IF(ROUND('Res Bud År3'!P80*E128,-2)&lt;(-R132),"Den ifyllda preliminära F/A-skatten ger en överskjutande skatt på "&amp;TEXT(-(ROUND('Res Bud År3'!P80*E128,-2)+R132),"# ##0")&amp;" jämfört med schablon beräkningen ovan",""))</f>
        <v/>
      </c>
      <c r="B133" s="86"/>
      <c r="C133" s="86"/>
      <c r="D133" s="86"/>
      <c r="E133" s="86"/>
      <c r="F133" s="100"/>
      <c r="G133" s="100"/>
      <c r="H133" s="100"/>
      <c r="I133" s="100"/>
      <c r="J133" s="305" t="str">
        <f>IF(ROUND(-R131,-1)&gt;ROUND('Res Bud År3'!P80*(1-E128),-1),"Det ifyllda egna uttaget är "&amp;TEXT(ROUND(-R131,-1)-ROUND('Res Bud År3'!P80*(1-E128),-1),"# ##0")&amp;Enhet&amp;" mer än vad det beräknade resultatet tillåter",IF(ROUND(-R131,0)&lt;'Res Bud År3'!P80*(1-E128),"Det ifyllda egna uttaget ger ett överskott på "&amp;TEXT(-(ROUND(-R131,0)-'Res Bud År3'!P80*(1-E128)),"# ##0")&amp;" jämfört med vad det beräknade resultatet tillåter",""))</f>
        <v/>
      </c>
      <c r="K133" s="306"/>
      <c r="L133" s="100"/>
      <c r="M133" s="100"/>
      <c r="N133" s="100"/>
      <c r="O133" s="100"/>
      <c r="P133" s="100"/>
      <c r="Q133" s="100"/>
      <c r="R133" s="100"/>
      <c r="S133" s="86"/>
      <c r="U133" s="62"/>
    </row>
    <row r="134" spans="1:23" ht="13.5" customHeight="1" x14ac:dyDescent="0.3">
      <c r="A134" s="126" t="str">
        <f>IF(OR(F148&lt;0,G148&lt;0,H148&lt;0,I148&lt;0,J148&lt;0,K148&lt;0,L148&lt;0,M148&lt;0,N148&lt;0,O148&lt;0,P148&lt;0),"Disponibelt belopp inkl kontokredit är för lågt!","")</f>
        <v/>
      </c>
      <c r="B134" s="86"/>
      <c r="C134" s="86"/>
      <c r="D134" s="86"/>
      <c r="E134" s="86"/>
      <c r="F134" s="100"/>
      <c r="G134" s="100"/>
      <c r="H134" s="100"/>
      <c r="I134" s="100"/>
      <c r="J134" s="100"/>
      <c r="K134" s="306"/>
      <c r="L134" s="100"/>
      <c r="M134" s="100"/>
      <c r="N134" s="100"/>
      <c r="O134" s="100"/>
      <c r="P134" s="100"/>
      <c r="Q134" s="100"/>
      <c r="R134" s="100"/>
      <c r="S134" s="86"/>
      <c r="T134" s="255"/>
      <c r="U134" s="62"/>
    </row>
    <row r="135" spans="1:23" ht="13.5" customHeight="1" x14ac:dyDescent="0.3">
      <c r="A135" s="133"/>
      <c r="B135" s="86"/>
      <c r="C135" s="86"/>
      <c r="D135" s="86"/>
      <c r="E135" s="86"/>
      <c r="F135" s="100"/>
      <c r="G135" s="100"/>
      <c r="H135" s="100"/>
      <c r="I135" s="100"/>
      <c r="J135" s="100"/>
      <c r="K135" s="306"/>
      <c r="L135" s="100"/>
      <c r="M135" s="100"/>
      <c r="N135" s="100"/>
      <c r="O135" s="100"/>
      <c r="P135" s="100"/>
      <c r="Q135" s="100"/>
      <c r="R135" s="100"/>
      <c r="S135" s="86"/>
      <c r="T135" s="255"/>
      <c r="U135" s="62"/>
    </row>
    <row r="136" spans="1:23" x14ac:dyDescent="0.25">
      <c r="A136" s="125" t="s">
        <v>416</v>
      </c>
      <c r="B136" s="125"/>
      <c r="C136" s="125"/>
      <c r="D136" s="125"/>
      <c r="E136" s="125"/>
      <c r="F136" s="130">
        <f>F124+F131+F132</f>
        <v>0</v>
      </c>
      <c r="G136" s="130">
        <f t="shared" ref="G136:Q136" si="30">G124+G131+G132</f>
        <v>0</v>
      </c>
      <c r="H136" s="130">
        <f t="shared" si="30"/>
        <v>0</v>
      </c>
      <c r="I136" s="130">
        <f t="shared" si="30"/>
        <v>0</v>
      </c>
      <c r="J136" s="130">
        <f t="shared" si="30"/>
        <v>0</v>
      </c>
      <c r="K136" s="130">
        <f t="shared" si="30"/>
        <v>0</v>
      </c>
      <c r="L136" s="130">
        <f t="shared" si="30"/>
        <v>0</v>
      </c>
      <c r="M136" s="130">
        <f t="shared" si="30"/>
        <v>0</v>
      </c>
      <c r="N136" s="130">
        <f t="shared" si="30"/>
        <v>0</v>
      </c>
      <c r="O136" s="130">
        <f t="shared" si="30"/>
        <v>0</v>
      </c>
      <c r="P136" s="130">
        <f t="shared" si="30"/>
        <v>0</v>
      </c>
      <c r="Q136" s="130">
        <f t="shared" si="30"/>
        <v>0</v>
      </c>
      <c r="R136" s="130">
        <f>R124+R132</f>
        <v>0</v>
      </c>
      <c r="S136" s="86"/>
      <c r="T136" s="3"/>
    </row>
    <row r="137" spans="1:23" s="287" customFormat="1" ht="12.75" customHeight="1" x14ac:dyDescent="0.3">
      <c r="A137" s="425" t="s">
        <v>417</v>
      </c>
      <c r="B137" s="425"/>
      <c r="C137" s="425"/>
      <c r="D137" s="425"/>
      <c r="E137" s="425"/>
      <c r="F137" s="292">
        <f>'Likvid Bud År2'!Q137+F136</f>
        <v>0</v>
      </c>
      <c r="G137" s="292">
        <f t="shared" ref="G137:Q137" si="31">F137+G136</f>
        <v>0</v>
      </c>
      <c r="H137" s="292">
        <f t="shared" si="31"/>
        <v>0</v>
      </c>
      <c r="I137" s="292">
        <f t="shared" si="31"/>
        <v>0</v>
      </c>
      <c r="J137" s="292">
        <f t="shared" si="31"/>
        <v>0</v>
      </c>
      <c r="K137" s="292">
        <f t="shared" si="31"/>
        <v>0</v>
      </c>
      <c r="L137" s="292">
        <f t="shared" si="31"/>
        <v>0</v>
      </c>
      <c r="M137" s="292">
        <f t="shared" si="31"/>
        <v>0</v>
      </c>
      <c r="N137" s="292">
        <f t="shared" si="31"/>
        <v>0</v>
      </c>
      <c r="O137" s="292">
        <f t="shared" si="31"/>
        <v>0</v>
      </c>
      <c r="P137" s="292">
        <f t="shared" si="31"/>
        <v>0</v>
      </c>
      <c r="Q137" s="292">
        <f t="shared" si="31"/>
        <v>0</v>
      </c>
      <c r="R137" s="292"/>
      <c r="S137" s="286"/>
    </row>
    <row r="138" spans="1:23" hidden="1" outlineLevel="1" x14ac:dyDescent="0.25">
      <c r="A138" s="100"/>
      <c r="B138" s="100"/>
      <c r="C138" s="100"/>
      <c r="D138" s="100"/>
      <c r="E138" s="100"/>
      <c r="F138" s="100"/>
      <c r="G138" s="100"/>
      <c r="H138" s="100"/>
      <c r="I138" s="100"/>
      <c r="J138" s="100"/>
      <c r="K138" s="100"/>
      <c r="L138" s="100"/>
      <c r="M138" s="100"/>
      <c r="N138" s="100"/>
      <c r="O138" s="100"/>
      <c r="P138" s="100"/>
      <c r="Q138" s="100"/>
      <c r="R138" s="100"/>
      <c r="S138" s="86"/>
    </row>
    <row r="139" spans="1:23" ht="13" hidden="1" outlineLevel="1" x14ac:dyDescent="0.3">
      <c r="A139" s="209" t="s">
        <v>268</v>
      </c>
      <c r="B139" s="126"/>
      <c r="C139" s="126"/>
      <c r="D139" s="126"/>
      <c r="E139" s="126"/>
      <c r="F139" s="146"/>
      <c r="G139" s="146"/>
      <c r="H139" s="146"/>
      <c r="I139" s="146"/>
      <c r="J139" s="146"/>
      <c r="K139" s="146"/>
      <c r="L139" s="146"/>
      <c r="M139" s="146"/>
      <c r="N139" s="146"/>
      <c r="O139" s="146"/>
      <c r="P139" s="146"/>
      <c r="Q139" s="146"/>
      <c r="R139" s="146"/>
      <c r="S139" s="133"/>
    </row>
    <row r="140" spans="1:23" ht="13" hidden="1" outlineLevel="1" x14ac:dyDescent="0.3">
      <c r="A140" s="199" t="s">
        <v>260</v>
      </c>
      <c r="B140" s="200"/>
      <c r="C140" s="200"/>
      <c r="D140" s="200"/>
      <c r="E140" s="200"/>
      <c r="F140" s="201">
        <f>F146</f>
        <v>0</v>
      </c>
      <c r="G140" s="201">
        <f t="shared" ref="G140:Q140" si="32">F141</f>
        <v>0</v>
      </c>
      <c r="H140" s="201">
        <f t="shared" si="32"/>
        <v>0</v>
      </c>
      <c r="I140" s="201">
        <f t="shared" si="32"/>
        <v>0</v>
      </c>
      <c r="J140" s="201">
        <f>I141</f>
        <v>0</v>
      </c>
      <c r="K140" s="201">
        <f>J141</f>
        <v>0</v>
      </c>
      <c r="L140" s="201">
        <f>K141</f>
        <v>0</v>
      </c>
      <c r="M140" s="201">
        <f>L141</f>
        <v>0</v>
      </c>
      <c r="N140" s="201">
        <f t="shared" si="32"/>
        <v>0</v>
      </c>
      <c r="O140" s="201">
        <f t="shared" si="32"/>
        <v>0</v>
      </c>
      <c r="P140" s="201">
        <f t="shared" si="32"/>
        <v>0</v>
      </c>
      <c r="Q140" s="201">
        <f t="shared" si="32"/>
        <v>0</v>
      </c>
      <c r="R140" s="201"/>
      <c r="S140" s="133"/>
    </row>
    <row r="141" spans="1:23" ht="13.5" hidden="1" outlineLevel="1" thickBot="1" x14ac:dyDescent="0.35">
      <c r="A141" s="418" t="s">
        <v>261</v>
      </c>
      <c r="B141" s="419"/>
      <c r="C141" s="419"/>
      <c r="D141" s="419"/>
      <c r="E141" s="419"/>
      <c r="F141" s="205">
        <f>F147-F119</f>
        <v>0</v>
      </c>
      <c r="G141" s="205">
        <f t="shared" ref="G141:Q141" si="33">G136+G140</f>
        <v>0</v>
      </c>
      <c r="H141" s="205">
        <f t="shared" si="33"/>
        <v>0</v>
      </c>
      <c r="I141" s="205">
        <f t="shared" si="33"/>
        <v>0</v>
      </c>
      <c r="J141" s="205">
        <f t="shared" si="33"/>
        <v>0</v>
      </c>
      <c r="K141" s="205">
        <f t="shared" si="33"/>
        <v>0</v>
      </c>
      <c r="L141" s="205">
        <f t="shared" si="33"/>
        <v>0</v>
      </c>
      <c r="M141" s="205">
        <f t="shared" si="33"/>
        <v>0</v>
      </c>
      <c r="N141" s="205">
        <f t="shared" si="33"/>
        <v>0</v>
      </c>
      <c r="O141" s="205">
        <f t="shared" si="33"/>
        <v>0</v>
      </c>
      <c r="P141" s="205">
        <f t="shared" si="33"/>
        <v>0</v>
      </c>
      <c r="Q141" s="205">
        <f t="shared" si="33"/>
        <v>0</v>
      </c>
      <c r="R141" s="205"/>
      <c r="S141" s="133"/>
    </row>
    <row r="142" spans="1:23" ht="13.5" hidden="1" outlineLevel="1" thickBot="1" x14ac:dyDescent="0.35">
      <c r="A142" s="258" t="s">
        <v>328</v>
      </c>
      <c r="B142" s="194"/>
      <c r="C142" s="194"/>
      <c r="D142" s="194"/>
      <c r="E142" s="194"/>
      <c r="F142" s="205">
        <f t="shared" ref="F142:Q142" si="34">IF(F141&lt;0,F141,0)</f>
        <v>0</v>
      </c>
      <c r="G142" s="205">
        <f t="shared" si="34"/>
        <v>0</v>
      </c>
      <c r="H142" s="205">
        <f t="shared" si="34"/>
        <v>0</v>
      </c>
      <c r="I142" s="205">
        <f t="shared" si="34"/>
        <v>0</v>
      </c>
      <c r="J142" s="205">
        <f t="shared" si="34"/>
        <v>0</v>
      </c>
      <c r="K142" s="205">
        <f t="shared" si="34"/>
        <v>0</v>
      </c>
      <c r="L142" s="205">
        <f t="shared" si="34"/>
        <v>0</v>
      </c>
      <c r="M142" s="205">
        <f t="shared" si="34"/>
        <v>0</v>
      </c>
      <c r="N142" s="205">
        <f t="shared" si="34"/>
        <v>0</v>
      </c>
      <c r="O142" s="205">
        <f t="shared" si="34"/>
        <v>0</v>
      </c>
      <c r="P142" s="205">
        <f t="shared" si="34"/>
        <v>0</v>
      </c>
      <c r="Q142" s="205">
        <f t="shared" si="34"/>
        <v>0</v>
      </c>
      <c r="R142" s="205"/>
      <c r="S142" s="133"/>
    </row>
    <row r="143" spans="1:23" ht="13.5" hidden="1" outlineLevel="1" collapsed="1" thickBot="1" x14ac:dyDescent="0.35">
      <c r="A143" s="420" t="s">
        <v>262</v>
      </c>
      <c r="B143" s="421"/>
      <c r="C143" s="421"/>
      <c r="D143" s="421"/>
      <c r="E143" s="421"/>
      <c r="F143" s="204">
        <f t="shared" ref="F143:Q143" si="35">F148-F119</f>
        <v>0</v>
      </c>
      <c r="G143" s="204">
        <f t="shared" si="35"/>
        <v>0</v>
      </c>
      <c r="H143" s="204">
        <f t="shared" si="35"/>
        <v>0</v>
      </c>
      <c r="I143" s="204">
        <f t="shared" si="35"/>
        <v>0</v>
      </c>
      <c r="J143" s="204">
        <f t="shared" si="35"/>
        <v>0</v>
      </c>
      <c r="K143" s="204">
        <f t="shared" si="35"/>
        <v>0</v>
      </c>
      <c r="L143" s="204">
        <f t="shared" si="35"/>
        <v>0</v>
      </c>
      <c r="M143" s="204">
        <f t="shared" si="35"/>
        <v>0</v>
      </c>
      <c r="N143" s="204">
        <f t="shared" si="35"/>
        <v>0</v>
      </c>
      <c r="O143" s="204">
        <f t="shared" si="35"/>
        <v>0</v>
      </c>
      <c r="P143" s="204">
        <f t="shared" si="35"/>
        <v>0</v>
      </c>
      <c r="Q143" s="204">
        <f t="shared" si="35"/>
        <v>0</v>
      </c>
      <c r="R143" s="204"/>
      <c r="S143" s="133"/>
    </row>
    <row r="144" spans="1:23" collapsed="1" x14ac:dyDescent="0.25">
      <c r="A144" s="88"/>
      <c r="B144" s="86"/>
      <c r="C144" s="86"/>
      <c r="D144" s="86"/>
      <c r="E144" s="86"/>
      <c r="F144" s="100"/>
      <c r="G144" s="100"/>
      <c r="H144" s="100"/>
      <c r="I144" s="100"/>
      <c r="J144" s="100"/>
      <c r="K144" s="100"/>
      <c r="L144" s="100"/>
      <c r="M144" s="100"/>
      <c r="N144" s="100"/>
      <c r="O144" s="100"/>
      <c r="P144" s="100"/>
      <c r="Q144" s="100"/>
      <c r="R144" s="100"/>
      <c r="S144" s="133"/>
    </row>
    <row r="145" spans="1:19" ht="13.5" thickBot="1" x14ac:dyDescent="0.35">
      <c r="A145" s="209" t="s">
        <v>296</v>
      </c>
      <c r="B145" s="126"/>
      <c r="C145" s="126"/>
      <c r="D145" s="126"/>
      <c r="E145" s="126"/>
      <c r="F145" s="146"/>
      <c r="G145" s="146"/>
      <c r="H145" s="146"/>
      <c r="I145" s="146"/>
      <c r="J145" s="146"/>
      <c r="K145" s="146"/>
      <c r="L145" s="146"/>
      <c r="M145" s="146"/>
      <c r="N145" s="146"/>
      <c r="O145" s="146"/>
      <c r="P145" s="146"/>
      <c r="Q145" s="146"/>
      <c r="R145" s="123"/>
      <c r="S145" s="133"/>
    </row>
    <row r="146" spans="1:19" ht="13" x14ac:dyDescent="0.3">
      <c r="A146" s="199" t="s">
        <v>260</v>
      </c>
      <c r="B146" s="200"/>
      <c r="C146" s="200"/>
      <c r="D146" s="200"/>
      <c r="E146" s="200"/>
      <c r="F146" s="201">
        <f>'Likvid Bud År2'!Q147</f>
        <v>0</v>
      </c>
      <c r="G146" s="201">
        <f>F147</f>
        <v>0</v>
      </c>
      <c r="H146" s="201">
        <f t="shared" ref="H146:Q146" si="36">G147</f>
        <v>0</v>
      </c>
      <c r="I146" s="201">
        <f t="shared" si="36"/>
        <v>0</v>
      </c>
      <c r="J146" s="201">
        <f>I147</f>
        <v>0</v>
      </c>
      <c r="K146" s="201">
        <f>J147</f>
        <v>0</v>
      </c>
      <c r="L146" s="201">
        <f>K147</f>
        <v>0</v>
      </c>
      <c r="M146" s="201">
        <f>L147</f>
        <v>0</v>
      </c>
      <c r="N146" s="201">
        <f t="shared" si="36"/>
        <v>0</v>
      </c>
      <c r="O146" s="201">
        <f t="shared" si="36"/>
        <v>0</v>
      </c>
      <c r="P146" s="201">
        <f t="shared" si="36"/>
        <v>0</v>
      </c>
      <c r="Q146" s="201">
        <f t="shared" si="36"/>
        <v>0</v>
      </c>
      <c r="R146" s="202"/>
      <c r="S146" s="133"/>
    </row>
    <row r="147" spans="1:19" ht="13.5" thickBot="1" x14ac:dyDescent="0.35">
      <c r="A147" s="418" t="s">
        <v>261</v>
      </c>
      <c r="B147" s="419"/>
      <c r="C147" s="419"/>
      <c r="D147" s="419"/>
      <c r="E147" s="419"/>
      <c r="F147" s="205">
        <f t="shared" ref="F147:Q147" si="37">F146+F136-F107</f>
        <v>0</v>
      </c>
      <c r="G147" s="205">
        <f t="shared" si="37"/>
        <v>0</v>
      </c>
      <c r="H147" s="205">
        <f t="shared" si="37"/>
        <v>0</v>
      </c>
      <c r="I147" s="205">
        <f t="shared" si="37"/>
        <v>0</v>
      </c>
      <c r="J147" s="205">
        <f t="shared" si="37"/>
        <v>0</v>
      </c>
      <c r="K147" s="205">
        <f t="shared" si="37"/>
        <v>0</v>
      </c>
      <c r="L147" s="205">
        <f t="shared" si="37"/>
        <v>0</v>
      </c>
      <c r="M147" s="205">
        <f t="shared" si="37"/>
        <v>0</v>
      </c>
      <c r="N147" s="205">
        <f t="shared" si="37"/>
        <v>0</v>
      </c>
      <c r="O147" s="205">
        <f t="shared" si="37"/>
        <v>0</v>
      </c>
      <c r="P147" s="205">
        <f t="shared" si="37"/>
        <v>0</v>
      </c>
      <c r="Q147" s="205">
        <f t="shared" si="37"/>
        <v>0</v>
      </c>
      <c r="R147" s="203"/>
      <c r="S147" s="133"/>
    </row>
    <row r="148" spans="1:19" ht="13.5" thickBot="1" x14ac:dyDescent="0.35">
      <c r="A148" s="420" t="s">
        <v>262</v>
      </c>
      <c r="B148" s="421"/>
      <c r="C148" s="421"/>
      <c r="D148" s="421"/>
      <c r="E148" s="421"/>
      <c r="F148" s="204">
        <f>R107+F147</f>
        <v>0</v>
      </c>
      <c r="G148" s="204">
        <f>F148+G136</f>
        <v>0</v>
      </c>
      <c r="H148" s="204">
        <f t="shared" ref="H148:Q148" si="38">G148+H136</f>
        <v>0</v>
      </c>
      <c r="I148" s="204">
        <f t="shared" si="38"/>
        <v>0</v>
      </c>
      <c r="J148" s="204">
        <f t="shared" si="38"/>
        <v>0</v>
      </c>
      <c r="K148" s="204">
        <f t="shared" si="38"/>
        <v>0</v>
      </c>
      <c r="L148" s="204">
        <f t="shared" si="38"/>
        <v>0</v>
      </c>
      <c r="M148" s="204">
        <f t="shared" si="38"/>
        <v>0</v>
      </c>
      <c r="N148" s="204">
        <f t="shared" si="38"/>
        <v>0</v>
      </c>
      <c r="O148" s="204">
        <f t="shared" si="38"/>
        <v>0</v>
      </c>
      <c r="P148" s="204">
        <f t="shared" si="38"/>
        <v>0</v>
      </c>
      <c r="Q148" s="204">
        <f t="shared" si="38"/>
        <v>0</v>
      </c>
      <c r="R148" s="198"/>
      <c r="S148" s="133"/>
    </row>
  </sheetData>
  <sheetProtection sheet="1" formatCells="0" formatColumns="0" formatRows="0"/>
  <mergeCells count="30">
    <mergeCell ref="A148:E148"/>
    <mergeCell ref="A127:E127"/>
    <mergeCell ref="C128:D128"/>
    <mergeCell ref="F128:G128"/>
    <mergeCell ref="H128:L128"/>
    <mergeCell ref="A132:D132"/>
    <mergeCell ref="A137:E137"/>
    <mergeCell ref="A141:E141"/>
    <mergeCell ref="A143:E143"/>
    <mergeCell ref="A147:E147"/>
    <mergeCell ref="M128:N128"/>
    <mergeCell ref="A131:E131"/>
    <mergeCell ref="A107:C107"/>
    <mergeCell ref="D107:E107"/>
    <mergeCell ref="A108:C108"/>
    <mergeCell ref="A111:E111"/>
    <mergeCell ref="A119:E119"/>
    <mergeCell ref="A125:E125"/>
    <mergeCell ref="A96:D96"/>
    <mergeCell ref="A97:D97"/>
    <mergeCell ref="A98:E98"/>
    <mergeCell ref="A99:E99"/>
    <mergeCell ref="A101:C101"/>
    <mergeCell ref="D101:E101"/>
    <mergeCell ref="A95:D95"/>
    <mergeCell ref="E2:F2"/>
    <mergeCell ref="A90:E90"/>
    <mergeCell ref="A92:E92"/>
    <mergeCell ref="A93:D93"/>
    <mergeCell ref="A94:D94"/>
  </mergeCells>
  <conditionalFormatting sqref="F148:Q148">
    <cfRule type="cellIs" dxfId="3" priority="3" operator="lessThan">
      <formula>0</formula>
    </cfRule>
  </conditionalFormatting>
  <dataValidations count="9">
    <dataValidation type="decimal" operator="lessThan" allowBlank="1" showInputMessage="1" showErrorMessage="1" error="Matas in med negativt tecken (-)" sqref="F131:Q131" xr:uid="{A45396D5-125D-4825-8673-54589D1A3D53}">
      <formula1>0</formula1>
    </dataValidation>
    <dataValidation type="decimal" operator="lessThan" allowBlank="1" showInputMessage="1" showErrorMessage="1" error="Utbetalningar matas in med negativt tecken" prompt="Inköp matas in med negativt tecken (-)" sqref="F94:Q97" xr:uid="{96251790-49F0-4A6D-AF65-F4FB33CCD155}">
      <formula1>0</formula1>
    </dataValidation>
    <dataValidation type="decimal" allowBlank="1" showInputMessage="1" showErrorMessage="1" sqref="F107:Q107" xr:uid="{FA5F6EBB-124D-4237-8B27-F7C06E0ADF52}">
      <formula1>-100000000</formula1>
      <formula2>100000000</formula2>
    </dataValidation>
    <dataValidation type="decimal" operator="greaterThan" allowBlank="1" showInputMessage="1" showErrorMessage="1" error="Låneutbetalningar matas inte in med negativt tecken (-)" sqref="F111:Q111" xr:uid="{4BC03647-F4DA-4BF1-9579-78B530AC1937}">
      <formula1>0</formula1>
    </dataValidation>
    <dataValidation type="decimal" operator="lessThan" allowBlank="1" showInputMessage="1" showErrorMessage="1" error="Räntekostnader matas  in med negativt tecken (-)" sqref="F108:Q108" xr:uid="{2C9F04D2-3B25-4E0D-AC0C-1B41DD3E2B41}">
      <formula1>0</formula1>
    </dataValidation>
    <dataValidation type="list" allowBlank="1" showInputMessage="1" showErrorMessage="1" sqref="E94:E96 E5:E12" xr:uid="{A0A68BB0-C7D9-42B3-8660-9152F2953D93}">
      <formula1>TblIntTyp</formula1>
    </dataValidation>
    <dataValidation type="decimal" operator="greaterThanOrEqual" allowBlank="1" showInputMessage="1" showErrorMessage="1" error="Låneutbetalningar matas inte in med negativt tecken (-)" sqref="F102:Q102" xr:uid="{6AF02835-9546-4A3D-9176-22DD1CBC7794}">
      <formula1>0</formula1>
    </dataValidation>
    <dataValidation type="decimal" operator="lessThanOrEqual" allowBlank="1" showInputMessage="1" showErrorMessage="1" sqref="F103:Q104" xr:uid="{FBD5DD72-9FA7-4949-93DC-4D3ECD2B3400}">
      <formula1>0</formula1>
    </dataValidation>
    <dataValidation type="decimal" operator="lessThanOrEqual" allowBlank="1" showInputMessage="1" showErrorMessage="1" error="Matas in med negativt tecken (-)" sqref="F132:Q132" xr:uid="{F5BAAF79-6BDC-43FE-8A92-7D44B164378D}">
      <formula1>0</formula1>
    </dataValidation>
  </dataValidations>
  <hyperlinks>
    <hyperlink ref="D101:E101" location="CalcHelpMorg" display="Beräkn hjälp Lån" xr:uid="{2ACF5843-BEF3-4134-BD76-41BA96F019D2}"/>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1" id="{8B2DC3FE-62DF-4BDD-94A5-8F90502079C7}">
            <xm:f>IF(ROUND('Res Bud År2'!P85*E128,-1)&gt;(-R132),TRUE,FALSE)</xm:f>
            <x14:dxf>
              <font>
                <color rgb="FFFF0000"/>
              </font>
            </x14:dxf>
          </x14:cfRule>
          <xm:sqref>A133</xm:sqref>
        </x14:conditionalFormatting>
        <x14:conditionalFormatting xmlns:xm="http://schemas.microsoft.com/office/excel/2006/main">
          <x14:cfRule type="expression" priority="2" id="{5DB8EDE7-3E38-4C8A-96F6-2E9472EE9956}">
            <xm:f>IF(ROUND(-R131,-1)&gt;ROUND('Res Bud År2'!P85*(1-E128),-1),TRUE,FALSE)</xm:f>
            <x14:dxf>
              <font>
                <color rgb="FFFF0000"/>
              </font>
            </x14:dxf>
          </x14:cfRule>
          <xm:sqref>J133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E3D71-BB60-4CA7-9743-9E323BAB7D44}">
  <sheetPr>
    <tabColor theme="4"/>
  </sheetPr>
  <dimension ref="A1:M79"/>
  <sheetViews>
    <sheetView workbookViewId="0">
      <selection activeCell="B2" sqref="B2"/>
    </sheetView>
  </sheetViews>
  <sheetFormatPr defaultColWidth="9.1796875" defaultRowHeight="13" outlineLevelRow="1" x14ac:dyDescent="0.3"/>
  <cols>
    <col min="1" max="1" width="3" customWidth="1"/>
    <col min="2" max="2" width="41.6328125" bestFit="1" customWidth="1"/>
    <col min="3" max="3" width="12.6328125" style="3" customWidth="1"/>
    <col min="4" max="4" width="11.6328125" style="3" customWidth="1"/>
    <col min="5" max="5" width="3" customWidth="1"/>
    <col min="6" max="6" width="12.1796875" customWidth="1"/>
    <col min="7" max="7" width="11.6328125" style="72" customWidth="1"/>
    <col min="8" max="8" width="3.36328125" customWidth="1"/>
    <col min="9" max="9" width="10" customWidth="1"/>
  </cols>
  <sheetData>
    <row r="1" spans="1:12" ht="18" x14ac:dyDescent="0.4">
      <c r="B1" s="37" t="str">
        <f>"Resultatbudget enskild firma/HB "&amp;'Res Bud År3'!D4&amp;" till "&amp;'Res Bud År3'!O4</f>
        <v>Resultatbudget enskild firma/HB jan-27 till dec-27</v>
      </c>
    </row>
    <row r="2" spans="1:12" ht="17.5" x14ac:dyDescent="0.35">
      <c r="B2" s="42">
        <f t="array" ref="B2:E2">FtgNamn</f>
        <v>0</v>
      </c>
      <c r="C2" s="3">
        <v>0</v>
      </c>
      <c r="D2" s="3">
        <v>0</v>
      </c>
      <c r="E2">
        <v>0</v>
      </c>
    </row>
    <row r="3" spans="1:12" x14ac:dyDescent="0.3">
      <c r="B3" s="2" t="str">
        <f>"Alla belopp "&amp;Kapitalbehov!$F$5</f>
        <v>Alla belopp kronor (kr)</v>
      </c>
      <c r="F3" s="323"/>
      <c r="G3" s="324" t="s">
        <v>210</v>
      </c>
    </row>
    <row r="4" spans="1:12" s="2" customFormat="1" x14ac:dyDescent="0.3">
      <c r="A4" s="8"/>
      <c r="B4" s="2" t="s">
        <v>52</v>
      </c>
      <c r="C4" s="38" t="s">
        <v>136</v>
      </c>
      <c r="D4" s="38" t="s">
        <v>446</v>
      </c>
      <c r="E4" s="8"/>
      <c r="F4" s="325"/>
      <c r="G4" s="326" t="s">
        <v>445</v>
      </c>
      <c r="H4"/>
      <c r="I4"/>
      <c r="J4"/>
    </row>
    <row r="5" spans="1:12" ht="12.5" hidden="1" customHeight="1" outlineLevel="1" x14ac:dyDescent="0.3">
      <c r="A5" s="3"/>
      <c r="B5" t="s">
        <v>0</v>
      </c>
      <c r="C5" s="3">
        <f>'RR År2'!D5</f>
        <v>0</v>
      </c>
      <c r="D5" s="3">
        <f>'Res Bud År3'!P5</f>
        <v>0</v>
      </c>
      <c r="E5" s="3"/>
      <c r="F5" s="327"/>
      <c r="G5" s="150"/>
    </row>
    <row r="6" spans="1:12" ht="12.5" hidden="1" customHeight="1" outlineLevel="1" x14ac:dyDescent="0.3">
      <c r="A6" s="3"/>
      <c r="B6" t="s">
        <v>0</v>
      </c>
      <c r="C6" s="3">
        <f>'RR År2'!D6</f>
        <v>0</v>
      </c>
      <c r="D6" s="3">
        <f>'Res Bud År3'!P6</f>
        <v>0</v>
      </c>
      <c r="E6" s="3"/>
      <c r="F6" s="327"/>
      <c r="G6" s="150"/>
    </row>
    <row r="7" spans="1:12" ht="12.5" hidden="1" customHeight="1" outlineLevel="1" x14ac:dyDescent="0.3">
      <c r="A7" s="3"/>
      <c r="B7" t="s">
        <v>0</v>
      </c>
      <c r="C7" s="3">
        <f>'RR År2'!D7</f>
        <v>0</v>
      </c>
      <c r="D7" s="3">
        <f>'Res Bud År3'!P7</f>
        <v>0</v>
      </c>
      <c r="E7" s="3"/>
      <c r="F7" s="327"/>
      <c r="G7" s="150"/>
    </row>
    <row r="8" spans="1:12" ht="12.5" hidden="1" customHeight="1" outlineLevel="1" x14ac:dyDescent="0.3">
      <c r="A8" s="3"/>
      <c r="B8" t="s">
        <v>0</v>
      </c>
      <c r="C8" s="3">
        <f>'RR År2'!D8</f>
        <v>0</v>
      </c>
      <c r="D8" s="3">
        <f>'Res Bud År3'!P8</f>
        <v>0</v>
      </c>
      <c r="E8" s="3"/>
      <c r="F8" s="327"/>
      <c r="G8" s="150"/>
    </row>
    <row r="9" spans="1:12" ht="12.5" hidden="1" customHeight="1" outlineLevel="1" x14ac:dyDescent="0.3">
      <c r="A9" s="3"/>
      <c r="B9" t="s">
        <v>0</v>
      </c>
      <c r="C9" s="3">
        <f>'RR År2'!D9</f>
        <v>0</v>
      </c>
      <c r="D9" s="3">
        <f>'Res Bud År3'!P9</f>
        <v>0</v>
      </c>
      <c r="E9" s="3"/>
      <c r="F9" s="327"/>
      <c r="G9" s="150"/>
    </row>
    <row r="10" spans="1:12" ht="12.5" hidden="1" customHeight="1" outlineLevel="1" x14ac:dyDescent="0.3">
      <c r="A10" s="3"/>
      <c r="B10" t="s">
        <v>0</v>
      </c>
      <c r="C10" s="3">
        <f>'RR År2'!D10</f>
        <v>0</v>
      </c>
      <c r="D10" s="3">
        <f>'Res Bud År3'!P10</f>
        <v>0</v>
      </c>
      <c r="E10" s="3"/>
      <c r="F10" s="327"/>
      <c r="G10" s="150"/>
    </row>
    <row r="11" spans="1:12" s="2" customFormat="1" collapsed="1" x14ac:dyDescent="0.3">
      <c r="A11" s="341"/>
      <c r="B11" s="52" t="s">
        <v>0</v>
      </c>
      <c r="C11" s="53">
        <f>'RR År2'!D11</f>
        <v>0</v>
      </c>
      <c r="D11" s="53">
        <f>'Res Bud År3'!P11</f>
        <v>0</v>
      </c>
      <c r="E11" s="39"/>
      <c r="F11" s="328"/>
      <c r="G11" s="149">
        <f>IF(C11&lt;&gt;0,(D11-C11)/C11,0)</f>
        <v>0</v>
      </c>
      <c r="H11"/>
      <c r="I11"/>
      <c r="J11"/>
    </row>
    <row r="12" spans="1:12" x14ac:dyDescent="0.3">
      <c r="A12" s="341"/>
      <c r="B12" t="str">
        <f>'Res Bud År3'!A12</f>
        <v>Övriga intäkter</v>
      </c>
      <c r="C12" s="3">
        <f>'RR År2'!D12</f>
        <v>0</v>
      </c>
      <c r="D12" s="3">
        <f>'Res Bud År3'!P12</f>
        <v>0</v>
      </c>
      <c r="E12" s="3"/>
      <c r="F12" s="327"/>
      <c r="G12" s="149">
        <f>IF(C12&lt;&gt;0,(D12-C12)/C12,0)</f>
        <v>0</v>
      </c>
    </row>
    <row r="13" spans="1:12" s="2" customFormat="1" x14ac:dyDescent="0.3">
      <c r="A13" s="39"/>
      <c r="B13" s="52" t="s">
        <v>23</v>
      </c>
      <c r="C13" s="53">
        <f>'RR År2'!D13</f>
        <v>0</v>
      </c>
      <c r="D13" s="53">
        <f>'Res Bud År3'!P13</f>
        <v>0</v>
      </c>
      <c r="E13" s="39"/>
      <c r="F13" s="329"/>
      <c r="G13" s="330">
        <f>IF(C13&lt;&gt;0,(D13-C13)/C13,0)</f>
        <v>0</v>
      </c>
      <c r="H13"/>
      <c r="I13"/>
      <c r="J13"/>
      <c r="L13"/>
    </row>
    <row r="14" spans="1:12" x14ac:dyDescent="0.3">
      <c r="A14" s="3"/>
      <c r="B14" s="3"/>
      <c r="E14" s="3"/>
      <c r="F14" s="158" t="s">
        <v>308</v>
      </c>
      <c r="G14" s="151"/>
    </row>
    <row r="15" spans="1:12" hidden="1" outlineLevel="1" x14ac:dyDescent="0.3">
      <c r="A15" s="261"/>
      <c r="B15" s="2" t="s">
        <v>350</v>
      </c>
      <c r="E15" s="3"/>
      <c r="F15" s="72"/>
      <c r="G15"/>
    </row>
    <row r="16" spans="1:12" ht="12.5" hidden="1" customHeight="1" outlineLevel="1" x14ac:dyDescent="0.3">
      <c r="A16" s="3"/>
      <c r="B16" t="s">
        <v>1</v>
      </c>
      <c r="C16" s="3">
        <f>'RR År2'!D16</f>
        <v>0</v>
      </c>
      <c r="D16" s="3">
        <f>'Res Bud År3'!P16</f>
        <v>0</v>
      </c>
      <c r="E16" s="3"/>
      <c r="F16" s="152"/>
      <c r="G16" s="153"/>
    </row>
    <row r="17" spans="1:13" ht="12.5" hidden="1" customHeight="1" outlineLevel="1" x14ac:dyDescent="0.3">
      <c r="A17" s="3"/>
      <c r="B17" t="s">
        <v>1</v>
      </c>
      <c r="C17" s="3">
        <f>'RR År2'!D17</f>
        <v>0</v>
      </c>
      <c r="D17" s="3">
        <f>'Res Bud År3'!P17</f>
        <v>0</v>
      </c>
      <c r="E17" s="3"/>
      <c r="F17" s="152"/>
      <c r="G17" s="153"/>
    </row>
    <row r="18" spans="1:13" ht="12.5" hidden="1" customHeight="1" outlineLevel="1" x14ac:dyDescent="0.3">
      <c r="A18" s="3"/>
      <c r="B18" t="s">
        <v>1</v>
      </c>
      <c r="C18" s="3">
        <f>'RR År2'!D18</f>
        <v>0</v>
      </c>
      <c r="D18" s="3">
        <f>'Res Bud År3'!P18</f>
        <v>0</v>
      </c>
      <c r="E18" s="3"/>
      <c r="F18" s="152"/>
      <c r="G18" s="153"/>
    </row>
    <row r="19" spans="1:13" ht="12.5" hidden="1" customHeight="1" outlineLevel="1" x14ac:dyDescent="0.3">
      <c r="A19" s="3"/>
      <c r="B19" t="s">
        <v>1</v>
      </c>
      <c r="C19" s="3">
        <f>'RR År2'!D19</f>
        <v>0</v>
      </c>
      <c r="D19" s="3">
        <f>'Res Bud År3'!P19</f>
        <v>0</v>
      </c>
      <c r="E19" s="3"/>
      <c r="F19" s="152"/>
      <c r="G19" s="153"/>
    </row>
    <row r="20" spans="1:13" ht="12.5" hidden="1" customHeight="1" outlineLevel="1" x14ac:dyDescent="0.3">
      <c r="A20" s="3"/>
      <c r="B20" t="s">
        <v>1</v>
      </c>
      <c r="C20" s="3">
        <f>'RR År2'!D20</f>
        <v>0</v>
      </c>
      <c r="D20" s="3">
        <f>'Res Bud År3'!P20</f>
        <v>0</v>
      </c>
      <c r="E20" s="3"/>
      <c r="F20" s="152"/>
      <c r="G20" s="153"/>
    </row>
    <row r="21" spans="1:13" ht="12.5" hidden="1" customHeight="1" outlineLevel="1" x14ac:dyDescent="0.3">
      <c r="A21" s="3"/>
      <c r="B21" t="s">
        <v>1</v>
      </c>
      <c r="C21" s="3">
        <f>'RR År2'!D21</f>
        <v>0</v>
      </c>
      <c r="D21" s="3">
        <f>'Res Bud År3'!P21</f>
        <v>0</v>
      </c>
      <c r="E21" s="3"/>
      <c r="F21" s="152"/>
      <c r="G21" s="153"/>
    </row>
    <row r="22" spans="1:13" s="2" customFormat="1" collapsed="1" x14ac:dyDescent="0.3">
      <c r="A22" s="340"/>
      <c r="B22" s="2" t="s">
        <v>351</v>
      </c>
      <c r="C22" s="39">
        <f>'RR År2'!D22</f>
        <v>0</v>
      </c>
      <c r="D22" s="39">
        <f>'Res Bud År3'!P22-'Res Bud År3'!P27</f>
        <v>0</v>
      </c>
      <c r="E22" s="39"/>
      <c r="F22" s="154" t="s">
        <v>226</v>
      </c>
      <c r="G22" s="155">
        <f>IFERROR((D24-D12)/(D11),0)</f>
        <v>0</v>
      </c>
      <c r="H22"/>
      <c r="I22"/>
      <c r="J22"/>
    </row>
    <row r="23" spans="1:13" x14ac:dyDescent="0.3">
      <c r="A23" s="3"/>
      <c r="B23" s="3"/>
      <c r="E23" s="3"/>
      <c r="F23" s="156"/>
      <c r="G23" s="157"/>
    </row>
    <row r="24" spans="1:13" s="2" customFormat="1" x14ac:dyDescent="0.3">
      <c r="A24" s="39"/>
      <c r="B24" s="40" t="s">
        <v>47</v>
      </c>
      <c r="C24" s="41">
        <f>'RR År2'!D24</f>
        <v>0</v>
      </c>
      <c r="D24" s="41">
        <f>'Res Bud År3'!P32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136</v>
      </c>
      <c r="D26" s="38" t="s">
        <v>446</v>
      </c>
      <c r="E26" s="75"/>
      <c r="F26" s="431" t="s">
        <v>361</v>
      </c>
      <c r="G26" s="432"/>
      <c r="H26"/>
      <c r="I26"/>
      <c r="J26"/>
      <c r="K26"/>
      <c r="L26"/>
      <c r="M26"/>
    </row>
    <row r="27" spans="1:13" ht="15" customHeight="1" x14ac:dyDescent="0.3">
      <c r="A27" s="3"/>
      <c r="B27" s="2" t="s">
        <v>175</v>
      </c>
      <c r="E27" s="3"/>
      <c r="F27" s="433"/>
      <c r="G27" s="434"/>
    </row>
    <row r="28" spans="1:13" x14ac:dyDescent="0.3">
      <c r="A28" s="342"/>
      <c r="B28" t="s">
        <v>2</v>
      </c>
      <c r="C28" s="3">
        <f>'RR År2'!D28</f>
        <v>0</v>
      </c>
      <c r="D28" s="3">
        <f>'Res Bud År3'!P38</f>
        <v>0</v>
      </c>
      <c r="E28" s="3"/>
      <c r="F28" s="318">
        <f>IFERROR(D28/($D$13-$D$12),0)</f>
        <v>0</v>
      </c>
      <c r="G28" s="153"/>
    </row>
    <row r="29" spans="1:13" x14ac:dyDescent="0.3">
      <c r="A29" s="342"/>
      <c r="B29" t="s">
        <v>3</v>
      </c>
      <c r="C29" s="3">
        <f>'RR År2'!D29</f>
        <v>0</v>
      </c>
      <c r="D29" s="3">
        <f>'Res Bud År3'!P39</f>
        <v>0</v>
      </c>
      <c r="E29" s="3"/>
      <c r="F29" s="318">
        <f t="shared" ref="F29:F45" si="0">IFERROR(D29/($D$13-$D$12),0)</f>
        <v>0</v>
      </c>
      <c r="G29" s="153"/>
    </row>
    <row r="30" spans="1:13" x14ac:dyDescent="0.3">
      <c r="A30" s="342"/>
      <c r="B30" t="s">
        <v>4</v>
      </c>
      <c r="C30" s="3">
        <f>'RR År2'!D30</f>
        <v>0</v>
      </c>
      <c r="D30" s="3">
        <f>'Res Bud År3'!P40</f>
        <v>0</v>
      </c>
      <c r="E30" s="3"/>
      <c r="F30" s="318">
        <f t="shared" si="0"/>
        <v>0</v>
      </c>
      <c r="G30" s="153"/>
    </row>
    <row r="31" spans="1:13" x14ac:dyDescent="0.3">
      <c r="A31" s="342"/>
      <c r="B31" t="s">
        <v>5</v>
      </c>
      <c r="C31" s="3">
        <f>'RR År2'!D31</f>
        <v>0</v>
      </c>
      <c r="D31" s="3">
        <f>'Res Bud År3'!P41</f>
        <v>0</v>
      </c>
      <c r="E31" s="3"/>
      <c r="F31" s="318">
        <f t="shared" si="0"/>
        <v>0</v>
      </c>
      <c r="G31" s="153"/>
    </row>
    <row r="32" spans="1:13" x14ac:dyDescent="0.3">
      <c r="A32" s="342"/>
      <c r="B32" t="s">
        <v>6</v>
      </c>
      <c r="C32" s="3">
        <f>'RR År2'!D32</f>
        <v>0</v>
      </c>
      <c r="D32" s="3">
        <f>'Res Bud År3'!P42</f>
        <v>0</v>
      </c>
      <c r="E32" s="3"/>
      <c r="F32" s="318">
        <f t="shared" si="0"/>
        <v>0</v>
      </c>
      <c r="G32" s="153"/>
    </row>
    <row r="33" spans="1:10" x14ac:dyDescent="0.3">
      <c r="A33" s="342"/>
      <c r="B33" t="s">
        <v>7</v>
      </c>
      <c r="C33" s="3">
        <f>'RR År2'!D33</f>
        <v>0</v>
      </c>
      <c r="D33" s="3">
        <f>'Res Bud År3'!P43</f>
        <v>0</v>
      </c>
      <c r="E33" s="3"/>
      <c r="F33" s="318">
        <f t="shared" si="0"/>
        <v>0</v>
      </c>
      <c r="G33" s="153"/>
    </row>
    <row r="34" spans="1:10" x14ac:dyDescent="0.3">
      <c r="A34" s="342"/>
      <c r="B34" t="s">
        <v>25</v>
      </c>
      <c r="C34" s="3">
        <f>'RR År2'!D34</f>
        <v>0</v>
      </c>
      <c r="D34" s="3">
        <f>'Res Bud År3'!P44</f>
        <v>0</v>
      </c>
      <c r="E34" s="3"/>
      <c r="F34" s="318">
        <f t="shared" si="0"/>
        <v>0</v>
      </c>
      <c r="G34" s="153"/>
    </row>
    <row r="35" spans="1:10" x14ac:dyDescent="0.3">
      <c r="A35" s="342"/>
      <c r="B35" t="s">
        <v>8</v>
      </c>
      <c r="C35" s="3">
        <f>'RR År2'!D35</f>
        <v>0</v>
      </c>
      <c r="D35" s="3">
        <f>'Res Bud År3'!P45</f>
        <v>0</v>
      </c>
      <c r="E35" s="3"/>
      <c r="F35" s="318">
        <f t="shared" si="0"/>
        <v>0</v>
      </c>
      <c r="G35" s="153"/>
    </row>
    <row r="36" spans="1:10" x14ac:dyDescent="0.3">
      <c r="A36" s="342"/>
      <c r="B36" t="s">
        <v>9</v>
      </c>
      <c r="C36" s="3">
        <f>'RR År2'!D36</f>
        <v>0</v>
      </c>
      <c r="D36" s="3">
        <f>'Res Bud År3'!P46</f>
        <v>0</v>
      </c>
      <c r="E36" s="3"/>
      <c r="F36" s="318">
        <f t="shared" si="0"/>
        <v>0</v>
      </c>
      <c r="G36" s="153"/>
    </row>
    <row r="37" spans="1:10" x14ac:dyDescent="0.3">
      <c r="A37" s="342"/>
      <c r="B37" t="s">
        <v>10</v>
      </c>
      <c r="C37" s="3">
        <f>'RR År2'!D37</f>
        <v>0</v>
      </c>
      <c r="D37" s="3">
        <f>'Res Bud År3'!P47</f>
        <v>0</v>
      </c>
      <c r="E37" s="3"/>
      <c r="F37" s="318">
        <f t="shared" si="0"/>
        <v>0</v>
      </c>
      <c r="G37" s="153"/>
    </row>
    <row r="38" spans="1:10" x14ac:dyDescent="0.3">
      <c r="A38" s="342"/>
      <c r="B38" t="s">
        <v>26</v>
      </c>
      <c r="C38" s="3">
        <f>'RR År2'!D38</f>
        <v>0</v>
      </c>
      <c r="D38" s="3">
        <f>'Res Bud År3'!P48</f>
        <v>0</v>
      </c>
      <c r="E38" s="3"/>
      <c r="F38" s="318">
        <f t="shared" si="0"/>
        <v>0</v>
      </c>
      <c r="G38" s="153"/>
    </row>
    <row r="39" spans="1:10" x14ac:dyDescent="0.3">
      <c r="A39" s="342"/>
      <c r="B39" t="s">
        <v>207</v>
      </c>
      <c r="C39" s="3">
        <f>'RR År2'!D39</f>
        <v>0</v>
      </c>
      <c r="D39" s="3">
        <f>'Res Bud År3'!P49</f>
        <v>0</v>
      </c>
      <c r="E39" s="3"/>
      <c r="F39" s="318">
        <f t="shared" si="0"/>
        <v>0</v>
      </c>
      <c r="G39" s="153"/>
    </row>
    <row r="40" spans="1:10" x14ac:dyDescent="0.3">
      <c r="A40" s="342"/>
      <c r="B40" t="s">
        <v>11</v>
      </c>
      <c r="C40" s="3">
        <f>'RR År2'!D40</f>
        <v>0</v>
      </c>
      <c r="D40" s="3">
        <f>'Res Bud År3'!P50</f>
        <v>0</v>
      </c>
      <c r="E40" s="3"/>
      <c r="F40" s="318">
        <f t="shared" si="0"/>
        <v>0</v>
      </c>
      <c r="G40" s="153"/>
    </row>
    <row r="41" spans="1:10" x14ac:dyDescent="0.3">
      <c r="A41" s="342"/>
      <c r="B41" t="s">
        <v>12</v>
      </c>
      <c r="C41" s="3">
        <f>'RR År2'!D41</f>
        <v>0</v>
      </c>
      <c r="D41" s="3">
        <f>'Res Bud År3'!P51</f>
        <v>0</v>
      </c>
      <c r="E41" s="3"/>
      <c r="F41" s="318">
        <f t="shared" si="0"/>
        <v>0</v>
      </c>
      <c r="G41" s="153"/>
    </row>
    <row r="42" spans="1:10" x14ac:dyDescent="0.3">
      <c r="A42" s="342"/>
      <c r="B42" t="s">
        <v>13</v>
      </c>
      <c r="C42" s="3">
        <f>'RR År2'!D42</f>
        <v>0</v>
      </c>
      <c r="D42" s="3">
        <f>'Res Bud År3'!P52</f>
        <v>0</v>
      </c>
      <c r="E42" s="3"/>
      <c r="F42" s="318">
        <f t="shared" si="0"/>
        <v>0</v>
      </c>
      <c r="G42" s="153"/>
    </row>
    <row r="43" spans="1:10" x14ac:dyDescent="0.3">
      <c r="A43" s="342"/>
      <c r="B43" t="s">
        <v>14</v>
      </c>
      <c r="C43" s="3">
        <f>'RR År2'!D43</f>
        <v>0</v>
      </c>
      <c r="D43" s="3">
        <f>'Res Bud År3'!P53</f>
        <v>0</v>
      </c>
      <c r="E43" s="3"/>
      <c r="F43" s="318">
        <f t="shared" si="0"/>
        <v>0</v>
      </c>
      <c r="G43" s="153"/>
    </row>
    <row r="44" spans="1:10" x14ac:dyDescent="0.3">
      <c r="A44" s="342"/>
      <c r="B44" t="s">
        <v>15</v>
      </c>
      <c r="C44" s="3">
        <f>'RR År2'!D44</f>
        <v>0</v>
      </c>
      <c r="D44" s="3">
        <f>'Res Bud År3'!P54</f>
        <v>0</v>
      </c>
      <c r="E44" s="3"/>
      <c r="F44" s="318">
        <f t="shared" si="0"/>
        <v>0</v>
      </c>
      <c r="G44" s="153"/>
    </row>
    <row r="45" spans="1:10" s="2" customFormat="1" x14ac:dyDescent="0.3">
      <c r="B45" s="52" t="s">
        <v>29</v>
      </c>
      <c r="C45" s="53">
        <f>'RR År2'!D45</f>
        <v>0</v>
      </c>
      <c r="D45" s="53">
        <f>'Res Bud År3'!P55</f>
        <v>0</v>
      </c>
      <c r="F45" s="318">
        <f t="shared" si="0"/>
        <v>0</v>
      </c>
      <c r="G45" s="319"/>
      <c r="H45"/>
      <c r="I45"/>
      <c r="J45"/>
    </row>
    <row r="46" spans="1:10" x14ac:dyDescent="0.3">
      <c r="A46" s="3"/>
      <c r="B46" s="3"/>
      <c r="E46" s="3"/>
      <c r="F46" s="320"/>
      <c r="G46" s="153"/>
    </row>
    <row r="47" spans="1:10" x14ac:dyDescent="0.3">
      <c r="A47" s="3"/>
      <c r="B47" s="2" t="s">
        <v>54</v>
      </c>
      <c r="E47" s="3"/>
      <c r="F47" s="320"/>
      <c r="G47" s="153"/>
    </row>
    <row r="48" spans="1:10" x14ac:dyDescent="0.3">
      <c r="A48" s="361"/>
      <c r="B48" t="s">
        <v>208</v>
      </c>
      <c r="C48" s="3">
        <f>'RR År2'!D48</f>
        <v>0</v>
      </c>
      <c r="D48" s="3">
        <f>'Res Bud År3'!P58+'Res Bud År3'!P59</f>
        <v>0</v>
      </c>
      <c r="E48" s="3"/>
      <c r="F48" s="318">
        <f t="shared" ref="F48:F60" si="1">IFERROR(D48/($D$13-$D$12),0)</f>
        <v>0</v>
      </c>
      <c r="G48" s="153"/>
    </row>
    <row r="49" spans="1:10" ht="12.5" hidden="1" customHeight="1" outlineLevel="1" x14ac:dyDescent="0.3">
      <c r="A49" s="361"/>
      <c r="B49" t="s">
        <v>264</v>
      </c>
      <c r="C49" s="3">
        <f>'RR År2'!D49</f>
        <v>0</v>
      </c>
      <c r="D49" s="3">
        <f>'Res Bud År3'!P60</f>
        <v>0</v>
      </c>
      <c r="E49" s="3"/>
      <c r="F49" s="318">
        <f t="shared" si="1"/>
        <v>0</v>
      </c>
      <c r="G49" s="153"/>
    </row>
    <row r="50" spans="1:10" collapsed="1" x14ac:dyDescent="0.3">
      <c r="A50" s="361"/>
      <c r="B50" t="s">
        <v>48</v>
      </c>
      <c r="C50" s="3">
        <f>'RR År2'!D50</f>
        <v>0</v>
      </c>
      <c r="D50" s="3">
        <f>'Res Bud År3'!P61</f>
        <v>0</v>
      </c>
      <c r="E50" s="3"/>
      <c r="F50" s="318">
        <f t="shared" si="1"/>
        <v>0</v>
      </c>
      <c r="G50" s="153"/>
    </row>
    <row r="51" spans="1:10" x14ac:dyDescent="0.3">
      <c r="A51" s="361"/>
      <c r="B51" t="s">
        <v>19</v>
      </c>
      <c r="C51" s="3">
        <f>'RR År2'!D51</f>
        <v>0</v>
      </c>
      <c r="D51" s="3">
        <f>'Res Bud År3'!P62</f>
        <v>0</v>
      </c>
      <c r="E51" s="3"/>
      <c r="F51" s="318">
        <f t="shared" si="1"/>
        <v>0</v>
      </c>
      <c r="G51" s="153"/>
    </row>
    <row r="52" spans="1:10" x14ac:dyDescent="0.3">
      <c r="A52" s="361"/>
      <c r="B52" t="s">
        <v>58</v>
      </c>
      <c r="C52" s="3">
        <f>'RR År2'!D52</f>
        <v>0</v>
      </c>
      <c r="D52" s="3">
        <f>'Res Bud År3'!P63</f>
        <v>0</v>
      </c>
      <c r="E52" s="3"/>
      <c r="F52" s="318">
        <f t="shared" si="1"/>
        <v>0</v>
      </c>
      <c r="G52" s="153"/>
    </row>
    <row r="53" spans="1:10" x14ac:dyDescent="0.3">
      <c r="A53" s="361"/>
      <c r="B53" t="s">
        <v>16</v>
      </c>
      <c r="C53" s="3">
        <f>'RR År2'!D53</f>
        <v>0</v>
      </c>
      <c r="D53" s="3">
        <f>'Res Bud År3'!P64</f>
        <v>0</v>
      </c>
      <c r="E53" s="3"/>
      <c r="F53" s="318">
        <f t="shared" si="1"/>
        <v>0</v>
      </c>
      <c r="G53" s="153"/>
    </row>
    <row r="54" spans="1:10" x14ac:dyDescent="0.3">
      <c r="A54" s="361"/>
      <c r="B54" t="s">
        <v>45</v>
      </c>
      <c r="C54" s="3">
        <f>'RR År2'!D54</f>
        <v>0</v>
      </c>
      <c r="D54" s="3">
        <f>'Res Bud År3'!P65</f>
        <v>0</v>
      </c>
      <c r="E54" s="3"/>
      <c r="F54" s="318">
        <f t="shared" si="1"/>
        <v>0</v>
      </c>
      <c r="G54" s="153"/>
    </row>
    <row r="55" spans="1:10" x14ac:dyDescent="0.3">
      <c r="A55" s="361"/>
      <c r="B55" t="s">
        <v>17</v>
      </c>
      <c r="C55" s="3">
        <f>'RR År2'!D55</f>
        <v>0</v>
      </c>
      <c r="D55" s="3">
        <f>'Res Bud År3'!P66</f>
        <v>0</v>
      </c>
      <c r="E55" s="3"/>
      <c r="F55" s="318">
        <f t="shared" si="1"/>
        <v>0</v>
      </c>
      <c r="G55" s="153"/>
    </row>
    <row r="56" spans="1:10" x14ac:dyDescent="0.3">
      <c r="A56" s="361"/>
      <c r="B56" t="s">
        <v>18</v>
      </c>
      <c r="C56" s="3">
        <f>'RR År2'!D56</f>
        <v>0</v>
      </c>
      <c r="D56" s="3">
        <f>'Res Bud År3'!P67</f>
        <v>0</v>
      </c>
      <c r="E56" s="3"/>
      <c r="F56" s="318">
        <f t="shared" si="1"/>
        <v>0</v>
      </c>
      <c r="G56" s="153"/>
    </row>
    <row r="57" spans="1:10" s="4" customFormat="1" x14ac:dyDescent="0.3">
      <c r="A57" s="361"/>
      <c r="B57" t="s">
        <v>20</v>
      </c>
      <c r="C57" s="3">
        <f>'RR År2'!D57</f>
        <v>0</v>
      </c>
      <c r="D57" s="3">
        <f>'Res Bud År3'!P68</f>
        <v>0</v>
      </c>
      <c r="E57" s="36"/>
      <c r="F57" s="318">
        <f t="shared" si="1"/>
        <v>0</v>
      </c>
      <c r="G57" s="321"/>
      <c r="H57"/>
      <c r="I57"/>
      <c r="J57"/>
    </row>
    <row r="58" spans="1:10" s="2" customFormat="1" x14ac:dyDescent="0.3">
      <c r="B58" s="52" t="s">
        <v>28</v>
      </c>
      <c r="C58" s="53">
        <f>'RR År2'!D58</f>
        <v>0</v>
      </c>
      <c r="D58" s="53">
        <f>'Res Bud År3'!P69</f>
        <v>0</v>
      </c>
      <c r="F58" s="318">
        <f t="shared" si="1"/>
        <v>0</v>
      </c>
      <c r="G58" s="319"/>
      <c r="H58"/>
      <c r="I58"/>
      <c r="J58"/>
    </row>
    <row r="59" spans="1:10" ht="12.5" x14ac:dyDescent="0.25">
      <c r="B59" s="3"/>
      <c r="E59" s="3"/>
      <c r="F59" s="322"/>
      <c r="G59" s="153"/>
    </row>
    <row r="60" spans="1:10" s="2" customFormat="1" x14ac:dyDescent="0.3">
      <c r="B60" s="52" t="s">
        <v>356</v>
      </c>
      <c r="C60" s="53">
        <f>'RR År2'!D60</f>
        <v>0</v>
      </c>
      <c r="D60" s="53">
        <f>D58+D45</f>
        <v>0</v>
      </c>
      <c r="F60" s="318">
        <f t="shared" si="1"/>
        <v>0</v>
      </c>
      <c r="G60" s="317"/>
      <c r="H60"/>
      <c r="I60"/>
      <c r="J60"/>
    </row>
    <row r="61" spans="1:10" ht="12.5" x14ac:dyDescent="0.25">
      <c r="B61" s="3"/>
      <c r="E61" s="3"/>
      <c r="F61" s="315" t="s">
        <v>380</v>
      </c>
      <c r="G61" s="151"/>
    </row>
    <row r="62" spans="1:10" s="2" customFormat="1" x14ac:dyDescent="0.3">
      <c r="B62" s="52" t="s">
        <v>227</v>
      </c>
      <c r="C62" s="53">
        <f>'RR År2'!D62</f>
        <v>0</v>
      </c>
      <c r="D62" s="53">
        <f>'Res Bud År3'!P71</f>
        <v>0</v>
      </c>
      <c r="F62" s="316">
        <f>IFERROR(D62/$D$13,0)</f>
        <v>0</v>
      </c>
      <c r="G62" s="317"/>
      <c r="H62"/>
      <c r="I62"/>
      <c r="J62"/>
    </row>
    <row r="63" spans="1:10" s="2" customFormat="1" x14ac:dyDescent="0.3">
      <c r="C63" s="39"/>
      <c r="D63" s="39"/>
      <c r="F63" s="68"/>
      <c r="H63"/>
      <c r="I63"/>
      <c r="J63"/>
    </row>
    <row r="64" spans="1:10" s="2" customFormat="1" hidden="1" x14ac:dyDescent="0.3">
      <c r="A64" s="39"/>
      <c r="B64" s="2" t="s">
        <v>30</v>
      </c>
      <c r="C64" s="83" t="s">
        <v>228</v>
      </c>
      <c r="D64" s="3"/>
      <c r="E64" s="39"/>
      <c r="F64" s="84" t="s">
        <v>228</v>
      </c>
      <c r="H64"/>
      <c r="I64"/>
      <c r="J64"/>
    </row>
    <row r="65" spans="1:10" ht="12.5" x14ac:dyDescent="0.25">
      <c r="A65" s="343"/>
      <c r="B65" t="s">
        <v>185</v>
      </c>
      <c r="C65" s="3">
        <f>'RR År2'!D65</f>
        <v>0</v>
      </c>
      <c r="D65" s="3">
        <f>'Res Bud År3'!P74</f>
        <v>0</v>
      </c>
      <c r="E65" s="3"/>
      <c r="F65" s="315" t="s">
        <v>381</v>
      </c>
      <c r="G65" s="151"/>
    </row>
    <row r="66" spans="1:10" s="2" customFormat="1" x14ac:dyDescent="0.3">
      <c r="B66" s="52" t="s">
        <v>309</v>
      </c>
      <c r="C66" s="53">
        <f>'RR År2'!D66</f>
        <v>0</v>
      </c>
      <c r="D66" s="53">
        <f>'Res Bud År3'!P75</f>
        <v>0</v>
      </c>
      <c r="F66" s="316">
        <f>IFERROR(D66/$D$13,0)</f>
        <v>0</v>
      </c>
      <c r="G66" s="317"/>
      <c r="H66"/>
      <c r="I66"/>
      <c r="J66"/>
    </row>
    <row r="67" spans="1:10" s="2" customFormat="1" x14ac:dyDescent="0.3">
      <c r="C67" s="39"/>
      <c r="D67" s="39"/>
      <c r="F67" s="68"/>
      <c r="H67"/>
      <c r="I67"/>
      <c r="J67"/>
    </row>
    <row r="68" spans="1:10" ht="12.5" x14ac:dyDescent="0.25">
      <c r="A68" s="344"/>
      <c r="B68" t="s">
        <v>21</v>
      </c>
      <c r="C68" s="3">
        <f>'RR År2'!D68</f>
        <v>0</v>
      </c>
      <c r="D68" s="3">
        <f>'Res Bud År3'!P78</f>
        <v>0</v>
      </c>
      <c r="E68" s="3"/>
      <c r="F68" s="315" t="s">
        <v>382</v>
      </c>
      <c r="G68" s="151"/>
    </row>
    <row r="69" spans="1:10" s="2" customFormat="1" x14ac:dyDescent="0.3">
      <c r="B69" s="52" t="s">
        <v>310</v>
      </c>
      <c r="C69" s="53">
        <f>'RR År2'!D69</f>
        <v>0</v>
      </c>
      <c r="D69" s="53">
        <f>'Res Bud År3'!P80</f>
        <v>0</v>
      </c>
      <c r="F69" s="316">
        <f>IFERROR(D69/$D$13,0)</f>
        <v>0</v>
      </c>
      <c r="G69" s="317"/>
      <c r="H69"/>
      <c r="I69"/>
      <c r="J69"/>
    </row>
    <row r="70" spans="1:10" x14ac:dyDescent="0.3">
      <c r="A70" s="3"/>
      <c r="B70" s="3"/>
      <c r="E70" s="3"/>
      <c r="F70" s="3"/>
    </row>
    <row r="71" spans="1:10" x14ac:dyDescent="0.3">
      <c r="A71" s="3"/>
      <c r="B71" s="2" t="s">
        <v>422</v>
      </c>
      <c r="D71"/>
      <c r="E71" s="72"/>
      <c r="G71"/>
    </row>
    <row r="72" spans="1:10" x14ac:dyDescent="0.3">
      <c r="B72" t="s">
        <v>420</v>
      </c>
      <c r="C72" s="3">
        <f>'RR År2'!D72</f>
        <v>0</v>
      </c>
      <c r="D72" s="3">
        <f>ROUNDUP('Res Bud År3'!$P$80*'Likvid Bud År3'!$E$128,-1)</f>
        <v>0</v>
      </c>
      <c r="E72" s="72"/>
      <c r="G72"/>
    </row>
    <row r="73" spans="1:10" x14ac:dyDescent="0.3">
      <c r="B73" s="52" t="s">
        <v>441</v>
      </c>
      <c r="C73" s="53">
        <f>'RR År2'!D73</f>
        <v>0</v>
      </c>
      <c r="D73" s="53">
        <f>ROUNDDOWN('Res Bud År3'!$P$80*(1-'Likvid Bud År3'!$E$128),-1)</f>
        <v>0</v>
      </c>
      <c r="E73" s="72"/>
      <c r="G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W33"/>
  <sheetViews>
    <sheetView showGridLines="0" showZeros="0" workbookViewId="0">
      <selection activeCell="A3" sqref="A3"/>
    </sheetView>
  </sheetViews>
  <sheetFormatPr defaultColWidth="9.1796875" defaultRowHeight="12.5" x14ac:dyDescent="0.25"/>
  <cols>
    <col min="1" max="1" width="31.81640625" customWidth="1"/>
    <col min="2" max="2" width="11.453125" customWidth="1"/>
    <col min="3" max="4" width="12.1796875" customWidth="1"/>
    <col min="5" max="5" width="10.54296875" customWidth="1"/>
    <col min="6" max="6" width="12.1796875" customWidth="1"/>
    <col min="9" max="9" width="12.26953125" bestFit="1" customWidth="1"/>
    <col min="10" max="10" width="11" customWidth="1"/>
    <col min="11" max="11" width="12.453125" customWidth="1"/>
    <col min="13" max="13" width="10.54296875" customWidth="1"/>
    <col min="14" max="14" width="11.54296875" customWidth="1"/>
    <col min="15" max="15" width="11.6328125" customWidth="1"/>
    <col min="17" max="17" width="15.54296875" bestFit="1" customWidth="1"/>
    <col min="23" max="23" width="3" customWidth="1"/>
  </cols>
  <sheetData>
    <row r="1" spans="1:23" ht="15.5" x14ac:dyDescent="0.35">
      <c r="A1" s="345" t="s">
        <v>451</v>
      </c>
      <c r="B1" s="214"/>
      <c r="C1" s="114"/>
      <c r="D1" s="215"/>
      <c r="E1" s="214"/>
      <c r="F1" s="216"/>
      <c r="G1" s="100"/>
      <c r="H1" s="440"/>
      <c r="I1" s="440"/>
      <c r="J1" s="214"/>
      <c r="K1" s="120"/>
      <c r="L1" s="214"/>
      <c r="M1" s="214"/>
      <c r="N1" s="214"/>
      <c r="O1" s="100"/>
      <c r="P1" s="100"/>
      <c r="Q1" s="100"/>
      <c r="R1" s="100"/>
      <c r="S1" s="100"/>
      <c r="T1" s="100"/>
      <c r="U1" s="100"/>
      <c r="V1" s="100"/>
      <c r="W1" s="86"/>
    </row>
    <row r="2" spans="1:23" ht="39" customHeight="1" x14ac:dyDescent="0.3">
      <c r="A2" s="213" t="s">
        <v>362</v>
      </c>
      <c r="B2" s="214" t="s">
        <v>367</v>
      </c>
      <c r="C2" s="114" t="s">
        <v>272</v>
      </c>
      <c r="D2" s="215" t="s">
        <v>93</v>
      </c>
      <c r="E2" s="214" t="s">
        <v>271</v>
      </c>
      <c r="F2" s="216" t="s">
        <v>132</v>
      </c>
      <c r="G2" s="100"/>
      <c r="H2" s="86"/>
      <c r="I2" s="213" t="s">
        <v>327</v>
      </c>
      <c r="J2" s="214" t="s">
        <v>367</v>
      </c>
      <c r="K2" s="298" t="s">
        <v>272</v>
      </c>
      <c r="L2" s="214" t="s">
        <v>93</v>
      </c>
      <c r="M2" s="214" t="s">
        <v>271</v>
      </c>
      <c r="N2" s="214" t="s">
        <v>132</v>
      </c>
      <c r="O2" s="100"/>
      <c r="P2" s="86"/>
      <c r="Q2" s="213" t="s">
        <v>449</v>
      </c>
      <c r="R2" s="214" t="s">
        <v>367</v>
      </c>
      <c r="S2" s="298" t="s">
        <v>272</v>
      </c>
      <c r="T2" s="214" t="s">
        <v>93</v>
      </c>
      <c r="U2" s="214" t="s">
        <v>271</v>
      </c>
      <c r="V2" s="214" t="s">
        <v>132</v>
      </c>
      <c r="W2" s="86"/>
    </row>
    <row r="3" spans="1:23" x14ac:dyDescent="0.25">
      <c r="A3" s="314"/>
      <c r="B3" s="294"/>
      <c r="C3" s="297"/>
      <c r="D3" s="32"/>
      <c r="E3" s="210"/>
      <c r="F3" s="196"/>
      <c r="G3" s="100"/>
      <c r="H3" s="86"/>
      <c r="I3" s="314"/>
      <c r="J3" s="294"/>
      <c r="K3" s="297"/>
      <c r="L3" s="32"/>
      <c r="M3" s="210"/>
      <c r="N3" s="196"/>
      <c r="O3" s="100"/>
      <c r="P3" s="86"/>
      <c r="Q3" s="314"/>
      <c r="R3" s="294"/>
      <c r="S3" s="297"/>
      <c r="T3" s="32"/>
      <c r="U3" s="210"/>
      <c r="V3" s="196"/>
      <c r="W3" s="86"/>
    </row>
    <row r="4" spans="1:23" x14ac:dyDescent="0.25">
      <c r="A4" s="314"/>
      <c r="B4" s="294"/>
      <c r="C4" s="297"/>
      <c r="D4" s="32"/>
      <c r="E4" s="210"/>
      <c r="F4" s="196"/>
      <c r="G4" s="100"/>
      <c r="H4" s="86"/>
      <c r="I4" s="314"/>
      <c r="J4" s="294"/>
      <c r="K4" s="297"/>
      <c r="L4" s="32"/>
      <c r="M4" s="210"/>
      <c r="N4" s="196"/>
      <c r="O4" s="100"/>
      <c r="P4" s="86"/>
      <c r="Q4" s="314"/>
      <c r="R4" s="294"/>
      <c r="S4" s="297"/>
      <c r="T4" s="32"/>
      <c r="U4" s="210"/>
      <c r="V4" s="196"/>
      <c r="W4" s="86"/>
    </row>
    <row r="5" spans="1:23" x14ac:dyDescent="0.25">
      <c r="A5" s="314"/>
      <c r="B5" s="294"/>
      <c r="C5" s="297"/>
      <c r="D5" s="32"/>
      <c r="E5" s="210"/>
      <c r="F5" s="196"/>
      <c r="G5" s="100"/>
      <c r="H5" s="86"/>
      <c r="I5" s="314"/>
      <c r="J5" s="294"/>
      <c r="K5" s="297"/>
      <c r="L5" s="32"/>
      <c r="M5" s="210"/>
      <c r="N5" s="196"/>
      <c r="O5" s="100"/>
      <c r="P5" s="86"/>
      <c r="Q5" s="314"/>
      <c r="R5" s="294"/>
      <c r="S5" s="297"/>
      <c r="T5" s="32"/>
      <c r="U5" s="210"/>
      <c r="V5" s="196"/>
      <c r="W5" s="86"/>
    </row>
    <row r="6" spans="1:23" x14ac:dyDescent="0.25">
      <c r="A6" s="314"/>
      <c r="B6" s="294"/>
      <c r="C6" s="297"/>
      <c r="D6" s="32"/>
      <c r="E6" s="210"/>
      <c r="F6" s="196"/>
      <c r="G6" s="100"/>
      <c r="H6" s="86"/>
      <c r="I6" s="314"/>
      <c r="J6" s="294"/>
      <c r="K6" s="297"/>
      <c r="L6" s="32"/>
      <c r="M6" s="210"/>
      <c r="N6" s="196"/>
      <c r="O6" s="100"/>
      <c r="P6" s="86"/>
      <c r="Q6" s="314"/>
      <c r="R6" s="294"/>
      <c r="S6" s="297"/>
      <c r="T6" s="32"/>
      <c r="U6" s="210"/>
      <c r="V6" s="196"/>
      <c r="W6" s="86"/>
    </row>
    <row r="7" spans="1:23" x14ac:dyDescent="0.25">
      <c r="A7" s="314"/>
      <c r="B7" s="294"/>
      <c r="C7" s="297"/>
      <c r="D7" s="32"/>
      <c r="E7" s="210"/>
      <c r="F7" s="196"/>
      <c r="G7" s="100"/>
      <c r="H7" s="86"/>
      <c r="I7" s="314"/>
      <c r="J7" s="294"/>
      <c r="K7" s="297"/>
      <c r="L7" s="32"/>
      <c r="M7" s="210"/>
      <c r="N7" s="196"/>
      <c r="O7" s="100"/>
      <c r="P7" s="86"/>
      <c r="Q7" s="314"/>
      <c r="R7" s="294"/>
      <c r="S7" s="297"/>
      <c r="T7" s="32"/>
      <c r="U7" s="210"/>
      <c r="V7" s="196"/>
      <c r="W7" s="86"/>
    </row>
    <row r="8" spans="1:23" x14ac:dyDescent="0.25">
      <c r="A8" s="314"/>
      <c r="B8" s="294"/>
      <c r="C8" s="297"/>
      <c r="D8" s="32"/>
      <c r="E8" s="210"/>
      <c r="F8" s="196"/>
      <c r="G8" s="100"/>
      <c r="H8" s="86"/>
      <c r="I8" s="314"/>
      <c r="J8" s="294"/>
      <c r="K8" s="297"/>
      <c r="L8" s="32"/>
      <c r="M8" s="210"/>
      <c r="N8" s="196"/>
      <c r="O8" s="100"/>
      <c r="P8" s="86"/>
      <c r="Q8" s="314"/>
      <c r="R8" s="294"/>
      <c r="S8" s="297"/>
      <c r="T8" s="32"/>
      <c r="U8" s="210"/>
      <c r="V8" s="196"/>
      <c r="W8" s="86"/>
    </row>
    <row r="9" spans="1:23" x14ac:dyDescent="0.25">
      <c r="A9" s="314"/>
      <c r="B9" s="294"/>
      <c r="C9" s="297"/>
      <c r="D9" s="32"/>
      <c r="E9" s="210"/>
      <c r="F9" s="196"/>
      <c r="G9" s="100"/>
      <c r="H9" s="86"/>
      <c r="I9" s="314"/>
      <c r="J9" s="294"/>
      <c r="K9" s="297"/>
      <c r="L9" s="32"/>
      <c r="M9" s="210"/>
      <c r="N9" s="196"/>
      <c r="O9" s="100"/>
      <c r="P9" s="86"/>
      <c r="Q9" s="314"/>
      <c r="R9" s="294"/>
      <c r="S9" s="297"/>
      <c r="T9" s="32"/>
      <c r="U9" s="210"/>
      <c r="V9" s="196"/>
      <c r="W9" s="86"/>
    </row>
    <row r="10" spans="1:23" ht="13" x14ac:dyDescent="0.3">
      <c r="A10" s="100"/>
      <c r="B10" s="100"/>
      <c r="C10" s="100"/>
      <c r="D10" s="299"/>
      <c r="E10" s="100"/>
      <c r="F10" s="103">
        <f>SUM(F2:F9)</f>
        <v>0</v>
      </c>
      <c r="G10" s="100"/>
      <c r="H10" s="100"/>
      <c r="I10" s="100"/>
      <c r="J10" s="100"/>
      <c r="K10" s="299"/>
      <c r="L10" s="299"/>
      <c r="M10" s="100"/>
      <c r="N10" s="103"/>
      <c r="O10" s="100"/>
      <c r="P10" s="86"/>
      <c r="Q10" s="100"/>
      <c r="R10" s="100"/>
      <c r="S10" s="299"/>
      <c r="T10" s="299"/>
      <c r="U10" s="100"/>
      <c r="V10" s="103">
        <f>SUM(V3:V9)</f>
        <v>0</v>
      </c>
      <c r="W10" s="86"/>
    </row>
    <row r="11" spans="1:23" ht="13" x14ac:dyDescent="0.3">
      <c r="A11" s="103" t="s">
        <v>452</v>
      </c>
      <c r="B11" s="100"/>
      <c r="C11" s="100"/>
      <c r="D11" s="100"/>
      <c r="E11" s="100"/>
      <c r="F11" s="103"/>
      <c r="G11" s="100"/>
      <c r="H11" s="100"/>
      <c r="I11" s="100"/>
      <c r="J11" s="100"/>
      <c r="K11" s="100"/>
      <c r="L11" s="100"/>
      <c r="M11" s="100"/>
      <c r="N11" s="103"/>
      <c r="O11" s="100"/>
      <c r="P11" s="86"/>
      <c r="Q11" s="86"/>
      <c r="R11" s="86"/>
      <c r="S11" s="86"/>
      <c r="T11" s="86"/>
      <c r="U11" s="86"/>
      <c r="V11" s="86"/>
      <c r="W11" s="86"/>
    </row>
    <row r="12" spans="1:23" x14ac:dyDescent="0.25">
      <c r="A12" s="86"/>
      <c r="B12" s="86"/>
      <c r="C12" s="86"/>
      <c r="D12" s="86"/>
      <c r="E12" s="86"/>
      <c r="F12" s="86"/>
      <c r="G12" s="86"/>
      <c r="H12" s="86"/>
      <c r="I12" s="86"/>
      <c r="J12" s="86"/>
      <c r="K12" s="86"/>
      <c r="L12" s="86"/>
      <c r="M12" s="86"/>
      <c r="N12" s="86"/>
      <c r="O12" s="86"/>
      <c r="P12" s="86"/>
      <c r="Q12" s="86"/>
      <c r="R12" s="86"/>
      <c r="S12" s="86"/>
      <c r="T12" s="86"/>
      <c r="U12" s="86"/>
      <c r="V12" s="86"/>
      <c r="W12" s="86"/>
    </row>
    <row r="13" spans="1:23" ht="13" x14ac:dyDescent="0.3">
      <c r="A13" s="302" t="s">
        <v>363</v>
      </c>
      <c r="B13" s="303" t="str">
        <f t="array" ref="B13:M13">ListMonthY1</f>
        <v>jan-25</v>
      </c>
      <c r="C13" s="303" t="str">
        <v>feb-25</v>
      </c>
      <c r="D13" s="303" t="str">
        <v>mar-25</v>
      </c>
      <c r="E13" s="303" t="str">
        <v>apr-25</v>
      </c>
      <c r="F13" s="303" t="str">
        <v>maj-25</v>
      </c>
      <c r="G13" s="303" t="str">
        <v>jun-25</v>
      </c>
      <c r="H13" s="303" t="str">
        <v>jul-25</v>
      </c>
      <c r="I13" s="303" t="str">
        <v>aug-25</v>
      </c>
      <c r="J13" s="303" t="str">
        <v>sep-25</v>
      </c>
      <c r="K13" s="303" t="str">
        <v>okt-25</v>
      </c>
      <c r="L13" s="303" t="str">
        <v>nov-25</v>
      </c>
      <c r="M13" s="303" t="str">
        <v>dec-25</v>
      </c>
      <c r="N13" s="303" t="s">
        <v>46</v>
      </c>
      <c r="O13" s="86"/>
      <c r="P13" s="86"/>
      <c r="Q13" s="86"/>
      <c r="R13" s="86"/>
      <c r="S13" s="86"/>
      <c r="T13" s="86"/>
      <c r="U13" s="86"/>
      <c r="V13" s="86"/>
      <c r="W13" s="86"/>
    </row>
    <row r="14" spans="1:23" x14ac:dyDescent="0.25">
      <c r="A14" s="94" t="s">
        <v>21</v>
      </c>
      <c r="B14" s="107">
        <f>-Lån!J128</f>
        <v>0</v>
      </c>
      <c r="C14" s="107">
        <f>-Lån!K128</f>
        <v>0</v>
      </c>
      <c r="D14" s="107">
        <f>-Lån!L128</f>
        <v>0</v>
      </c>
      <c r="E14" s="107">
        <f>-Lån!M128</f>
        <v>0</v>
      </c>
      <c r="F14" s="107">
        <f>-Lån!N128</f>
        <v>0</v>
      </c>
      <c r="G14" s="107">
        <f>-Lån!O128</f>
        <v>0</v>
      </c>
      <c r="H14" s="107">
        <f>-Lån!P128</f>
        <v>0</v>
      </c>
      <c r="I14" s="107">
        <f>-Lån!Q128</f>
        <v>0</v>
      </c>
      <c r="J14" s="107">
        <f>-Lån!R128</f>
        <v>0</v>
      </c>
      <c r="K14" s="107">
        <f>-Lån!S128</f>
        <v>0</v>
      </c>
      <c r="L14" s="107">
        <f>-Lån!T128</f>
        <v>0</v>
      </c>
      <c r="M14" s="107">
        <f>-Lån!U128</f>
        <v>0</v>
      </c>
      <c r="N14" s="107">
        <f>SUM(B14:M14)</f>
        <v>0</v>
      </c>
      <c r="O14" s="86"/>
      <c r="P14" s="86"/>
      <c r="Q14" s="86"/>
      <c r="R14" s="86"/>
      <c r="S14" s="86"/>
      <c r="T14" s="86"/>
      <c r="U14" s="86"/>
      <c r="V14" s="86"/>
      <c r="W14" s="86"/>
    </row>
    <row r="15" spans="1:23" x14ac:dyDescent="0.25">
      <c r="A15" s="94" t="s">
        <v>366</v>
      </c>
      <c r="B15" s="300">
        <f>-Lån!J73</f>
        <v>0</v>
      </c>
      <c r="C15" s="300">
        <f>-Lån!K73</f>
        <v>0</v>
      </c>
      <c r="D15" s="300">
        <f>-Lån!L73</f>
        <v>0</v>
      </c>
      <c r="E15" s="300">
        <f>-Lån!M73</f>
        <v>0</v>
      </c>
      <c r="F15" s="300">
        <f>-Lån!N73</f>
        <v>0</v>
      </c>
      <c r="G15" s="300">
        <f>-Lån!O73</f>
        <v>0</v>
      </c>
      <c r="H15" s="300">
        <f>-Lån!P73</f>
        <v>0</v>
      </c>
      <c r="I15" s="300">
        <f>-Lån!Q73</f>
        <v>0</v>
      </c>
      <c r="J15" s="300">
        <f>-Lån!R73</f>
        <v>0</v>
      </c>
      <c r="K15" s="300">
        <f>-Lån!S73</f>
        <v>0</v>
      </c>
      <c r="L15" s="300">
        <f>-Lån!T73</f>
        <v>0</v>
      </c>
      <c r="M15" s="300">
        <f>-Lån!U73</f>
        <v>0</v>
      </c>
      <c r="N15" s="300">
        <f>SUM(B15:M15)</f>
        <v>0</v>
      </c>
      <c r="O15" s="86"/>
      <c r="P15" s="86"/>
      <c r="Q15" s="86"/>
      <c r="R15" s="86"/>
      <c r="S15" s="86"/>
      <c r="T15" s="86"/>
      <c r="U15" s="86"/>
      <c r="V15" s="86"/>
      <c r="W15" s="86"/>
    </row>
    <row r="16" spans="1:23" x14ac:dyDescent="0.25">
      <c r="A16" s="301" t="s">
        <v>365</v>
      </c>
      <c r="B16" s="107">
        <f>Lån!J23</f>
        <v>0</v>
      </c>
      <c r="C16" s="107">
        <f>Lån!K23</f>
        <v>0</v>
      </c>
      <c r="D16" s="107">
        <f>Lån!L23</f>
        <v>0</v>
      </c>
      <c r="E16" s="107">
        <f>Lån!M23</f>
        <v>0</v>
      </c>
      <c r="F16" s="107">
        <f>Lån!N23</f>
        <v>0</v>
      </c>
      <c r="G16" s="107">
        <f>Lån!O23</f>
        <v>0</v>
      </c>
      <c r="H16" s="107">
        <f>Lån!P23</f>
        <v>0</v>
      </c>
      <c r="I16" s="107">
        <f>Lån!Q23</f>
        <v>0</v>
      </c>
      <c r="J16" s="107">
        <f>Lån!R23</f>
        <v>0</v>
      </c>
      <c r="K16" s="107">
        <f>Lån!S23</f>
        <v>0</v>
      </c>
      <c r="L16" s="107">
        <f>Lån!T23</f>
        <v>0</v>
      </c>
      <c r="M16" s="107">
        <f>Lån!U23</f>
        <v>0</v>
      </c>
      <c r="N16" s="107">
        <f>SUM(B16:M16)</f>
        <v>0</v>
      </c>
      <c r="O16" s="86"/>
      <c r="P16" s="86"/>
      <c r="Q16" s="86"/>
      <c r="R16" s="86"/>
      <c r="S16" s="86"/>
      <c r="T16" s="86"/>
      <c r="U16" s="86"/>
      <c r="V16" s="86"/>
      <c r="W16" s="86"/>
    </row>
    <row r="17" spans="1:23" ht="15.75" customHeight="1" x14ac:dyDescent="0.25">
      <c r="A17" s="241"/>
      <c r="B17" s="242"/>
      <c r="C17" s="242"/>
      <c r="D17" s="242"/>
      <c r="E17" s="242"/>
      <c r="F17" s="242"/>
      <c r="G17" s="242"/>
      <c r="H17" s="242"/>
      <c r="I17" s="242"/>
      <c r="J17" s="242"/>
      <c r="K17" s="242"/>
      <c r="L17" s="242"/>
      <c r="M17" s="242"/>
      <c r="N17" s="242"/>
      <c r="O17" s="86"/>
      <c r="P17" s="86"/>
      <c r="Q17" s="86"/>
      <c r="R17" s="86"/>
      <c r="S17" s="86"/>
      <c r="T17" s="86"/>
      <c r="U17" s="86"/>
      <c r="V17" s="86"/>
      <c r="W17" s="86"/>
    </row>
    <row r="18" spans="1:23" ht="13" x14ac:dyDescent="0.3">
      <c r="A18" s="87" t="s">
        <v>364</v>
      </c>
      <c r="B18" s="99" t="str">
        <f t="array" ref="B18:M18">'[1]Res Bud År2'!D4:O4</f>
        <v>jan-26</v>
      </c>
      <c r="C18" s="99" t="str">
        <v>feb-26</v>
      </c>
      <c r="D18" s="99" t="str">
        <v>mar-26</v>
      </c>
      <c r="E18" s="99" t="str">
        <v>apr-26</v>
      </c>
      <c r="F18" s="99" t="str">
        <v>maj-26</v>
      </c>
      <c r="G18" s="99" t="str">
        <v>jun-26</v>
      </c>
      <c r="H18" s="99" t="str">
        <v>jul-26</v>
      </c>
      <c r="I18" s="99" t="str">
        <v>aug-26</v>
      </c>
      <c r="J18" s="99" t="str">
        <v>sep-26</v>
      </c>
      <c r="K18" s="99" t="str">
        <v>okt-26</v>
      </c>
      <c r="L18" s="99" t="str">
        <v>nov-26</v>
      </c>
      <c r="M18" s="99" t="str">
        <v>dec-26</v>
      </c>
      <c r="N18" s="99" t="s">
        <v>46</v>
      </c>
      <c r="O18" s="86"/>
      <c r="P18" s="86"/>
      <c r="Q18" s="86"/>
      <c r="R18" s="86"/>
      <c r="S18" s="86"/>
      <c r="T18" s="86"/>
      <c r="U18" s="86"/>
      <c r="V18" s="86"/>
      <c r="W18" s="86"/>
    </row>
    <row r="19" spans="1:23" x14ac:dyDescent="0.25">
      <c r="A19" s="94" t="s">
        <v>21</v>
      </c>
      <c r="B19" s="107">
        <f>-Lån!BF159</f>
        <v>0</v>
      </c>
      <c r="C19" s="107">
        <f>-Lån!BG159</f>
        <v>0</v>
      </c>
      <c r="D19" s="107">
        <f>-Lån!BH159</f>
        <v>0</v>
      </c>
      <c r="E19" s="107">
        <f>-Lån!BI159</f>
        <v>0</v>
      </c>
      <c r="F19" s="107">
        <f>-Lån!BJ159</f>
        <v>0</v>
      </c>
      <c r="G19" s="107">
        <f>-Lån!BK159</f>
        <v>0</v>
      </c>
      <c r="H19" s="107">
        <f>-Lån!BL159</f>
        <v>0</v>
      </c>
      <c r="I19" s="107">
        <f>-Lån!BM159</f>
        <v>0</v>
      </c>
      <c r="J19" s="107">
        <f>-Lån!BN159</f>
        <v>0</v>
      </c>
      <c r="K19" s="107">
        <f>-Lån!BO159</f>
        <v>0</v>
      </c>
      <c r="L19" s="107">
        <f>-Lån!BP159</f>
        <v>0</v>
      </c>
      <c r="M19" s="107">
        <f>-Lån!BQ159</f>
        <v>0</v>
      </c>
      <c r="N19" s="107">
        <f>SUM(B19:M19)</f>
        <v>0</v>
      </c>
      <c r="O19" s="86"/>
      <c r="P19" s="86"/>
      <c r="Q19" s="86"/>
      <c r="R19" s="86"/>
      <c r="S19" s="86"/>
      <c r="T19" s="86"/>
      <c r="U19" s="86"/>
      <c r="V19" s="86"/>
      <c r="W19" s="86"/>
    </row>
    <row r="20" spans="1:23" x14ac:dyDescent="0.25">
      <c r="A20" s="94" t="s">
        <v>359</v>
      </c>
      <c r="B20" s="300">
        <f>-Lån!BF162</f>
        <v>0</v>
      </c>
      <c r="C20" s="300">
        <f>-Lån!BG162</f>
        <v>0</v>
      </c>
      <c r="D20" s="300">
        <f>-Lån!BH162</f>
        <v>0</v>
      </c>
      <c r="E20" s="300">
        <f>-Lån!BI162</f>
        <v>0</v>
      </c>
      <c r="F20" s="300">
        <f>-Lån!BJ162</f>
        <v>0</v>
      </c>
      <c r="G20" s="300">
        <f>-Lån!BK162</f>
        <v>0</v>
      </c>
      <c r="H20" s="300">
        <f>-Lån!BL162</f>
        <v>0</v>
      </c>
      <c r="I20" s="300">
        <f>-Lån!BM162</f>
        <v>0</v>
      </c>
      <c r="J20" s="300">
        <f>-Lån!BN162</f>
        <v>0</v>
      </c>
      <c r="K20" s="300">
        <f>-Lån!BO162</f>
        <v>0</v>
      </c>
      <c r="L20" s="300">
        <f>-Lån!BP162</f>
        <v>0</v>
      </c>
      <c r="M20" s="300">
        <f>-Lån!BQ162</f>
        <v>0</v>
      </c>
      <c r="N20" s="300">
        <f>SUM(B20:M20)</f>
        <v>0</v>
      </c>
      <c r="O20" s="86"/>
      <c r="P20" s="86"/>
      <c r="Q20" s="86"/>
      <c r="R20" s="86"/>
      <c r="S20" s="86"/>
      <c r="T20" s="86"/>
      <c r="U20" s="86"/>
      <c r="V20" s="86"/>
      <c r="W20" s="86"/>
    </row>
    <row r="21" spans="1:23" x14ac:dyDescent="0.25">
      <c r="A21" s="301" t="s">
        <v>365</v>
      </c>
      <c r="B21" s="107">
        <f>Lån!BF23</f>
        <v>0</v>
      </c>
      <c r="C21" s="107">
        <f>Lån!BG23</f>
        <v>0</v>
      </c>
      <c r="D21" s="107">
        <f>Lån!BH23</f>
        <v>0</v>
      </c>
      <c r="E21" s="107">
        <f>Lån!BI23</f>
        <v>0</v>
      </c>
      <c r="F21" s="107">
        <f>Lån!BJ23</f>
        <v>0</v>
      </c>
      <c r="G21" s="107">
        <f>Lån!BK23</f>
        <v>0</v>
      </c>
      <c r="H21" s="107">
        <f>Lån!BL23</f>
        <v>0</v>
      </c>
      <c r="I21" s="107">
        <f>Lån!BM23</f>
        <v>0</v>
      </c>
      <c r="J21" s="107">
        <f>Lån!BN23</f>
        <v>0</v>
      </c>
      <c r="K21" s="107">
        <f>Lån!BO23</f>
        <v>0</v>
      </c>
      <c r="L21" s="107">
        <f>Lån!BP23</f>
        <v>0</v>
      </c>
      <c r="M21" s="107">
        <f>Lån!BQ23</f>
        <v>0</v>
      </c>
      <c r="N21" s="107">
        <f>SUM(B21:M21)</f>
        <v>0</v>
      </c>
      <c r="O21" s="86"/>
      <c r="P21" s="86"/>
      <c r="Q21" s="86"/>
      <c r="R21" s="86"/>
      <c r="S21" s="86"/>
      <c r="T21" s="86"/>
      <c r="U21" s="86"/>
      <c r="V21" s="86"/>
      <c r="W21" s="86"/>
    </row>
    <row r="22" spans="1:23" x14ac:dyDescent="0.25">
      <c r="A22" s="113"/>
      <c r="B22" s="86"/>
      <c r="C22" s="86"/>
      <c r="D22" s="86"/>
      <c r="E22" s="86"/>
      <c r="F22" s="86"/>
      <c r="G22" s="86"/>
      <c r="H22" s="86"/>
      <c r="I22" s="86"/>
      <c r="J22" s="86"/>
      <c r="K22" s="86"/>
      <c r="L22" s="86"/>
      <c r="M22" s="86"/>
      <c r="N22" s="100"/>
      <c r="O22" s="86"/>
      <c r="P22" s="86"/>
      <c r="Q22" s="86"/>
      <c r="R22" s="86"/>
      <c r="S22" s="86"/>
      <c r="T22" s="86"/>
      <c r="U22" s="86"/>
      <c r="V22" s="86"/>
      <c r="W22" s="86"/>
    </row>
    <row r="23" spans="1:23" ht="13" x14ac:dyDescent="0.3">
      <c r="A23" s="87" t="s">
        <v>448</v>
      </c>
      <c r="B23" s="90" t="str">
        <f>'[1]Res Bud År3'!D4</f>
        <v>jan-27</v>
      </c>
      <c r="C23" s="90" t="str">
        <f>'[1]Res Bud År3'!E4</f>
        <v>feb-27</v>
      </c>
      <c r="D23" s="90" t="str">
        <f>'[1]Res Bud År3'!F4</f>
        <v>mar-27</v>
      </c>
      <c r="E23" s="90" t="str">
        <f>'[1]Res Bud År3'!G4</f>
        <v>apr-27</v>
      </c>
      <c r="F23" s="90" t="str">
        <f>'[1]Res Bud År3'!H4</f>
        <v>maj-27</v>
      </c>
      <c r="G23" s="90" t="str">
        <f>'[1]Res Bud År3'!I4</f>
        <v>jun-27</v>
      </c>
      <c r="H23" s="90" t="str">
        <f>'[1]Res Bud År3'!J4</f>
        <v>jul-27</v>
      </c>
      <c r="I23" s="90" t="str">
        <f>'[1]Res Bud År3'!K4</f>
        <v>aug-27</v>
      </c>
      <c r="J23" s="90" t="str">
        <f>'[1]Res Bud År3'!L4</f>
        <v>sep-27</v>
      </c>
      <c r="K23" s="90" t="str">
        <f>'[1]Res Bud År3'!M4</f>
        <v>okt-27</v>
      </c>
      <c r="L23" s="90" t="str">
        <f>'[1]Res Bud År3'!N4</f>
        <v>nov-27</v>
      </c>
      <c r="M23" s="90" t="str">
        <f>'[1]Res Bud År3'!O4</f>
        <v>dec-27</v>
      </c>
      <c r="N23" s="99" t="s">
        <v>46</v>
      </c>
      <c r="O23" s="86"/>
      <c r="P23" s="86"/>
      <c r="Q23" s="86"/>
      <c r="R23" s="86"/>
      <c r="S23" s="86"/>
      <c r="T23" s="86"/>
      <c r="U23" s="86"/>
      <c r="V23" s="86"/>
      <c r="W23" s="86"/>
    </row>
    <row r="24" spans="1:23" x14ac:dyDescent="0.25">
      <c r="A24" s="94" t="s">
        <v>21</v>
      </c>
      <c r="B24" s="107">
        <f>-Lån!CP159</f>
        <v>0</v>
      </c>
      <c r="C24" s="107">
        <f>-Lån!CQ159</f>
        <v>0</v>
      </c>
      <c r="D24" s="107">
        <f>-Lån!CR159</f>
        <v>0</v>
      </c>
      <c r="E24" s="107">
        <f>-Lån!CS159</f>
        <v>0</v>
      </c>
      <c r="F24" s="107">
        <f>-Lån!CT159</f>
        <v>0</v>
      </c>
      <c r="G24" s="107">
        <f>-Lån!CU159</f>
        <v>0</v>
      </c>
      <c r="H24" s="107">
        <f>-Lån!CV159</f>
        <v>0</v>
      </c>
      <c r="I24" s="107">
        <f>-Lån!CW159</f>
        <v>0</v>
      </c>
      <c r="J24" s="107">
        <f>-Lån!CX159</f>
        <v>0</v>
      </c>
      <c r="K24" s="107">
        <f>-Lån!CY159</f>
        <v>0</v>
      </c>
      <c r="L24" s="107">
        <f>-Lån!CZ159</f>
        <v>0</v>
      </c>
      <c r="M24" s="107">
        <f>-Lån!DA159</f>
        <v>0</v>
      </c>
      <c r="N24" s="107">
        <f>SUM(B24:M24)</f>
        <v>0</v>
      </c>
      <c r="O24" s="86"/>
      <c r="P24" s="86"/>
      <c r="Q24" s="86"/>
      <c r="R24" s="86"/>
      <c r="S24" s="86"/>
      <c r="T24" s="86"/>
      <c r="U24" s="86"/>
      <c r="V24" s="86"/>
      <c r="W24" s="86"/>
    </row>
    <row r="25" spans="1:23" x14ac:dyDescent="0.25">
      <c r="A25" s="94" t="s">
        <v>359</v>
      </c>
      <c r="B25" s="300">
        <f>-Lån!CP162</f>
        <v>0</v>
      </c>
      <c r="C25" s="300">
        <f>-Lån!CQ162</f>
        <v>0</v>
      </c>
      <c r="D25" s="300">
        <f>-Lån!CR162</f>
        <v>0</v>
      </c>
      <c r="E25" s="300">
        <f>-Lån!CS162</f>
        <v>0</v>
      </c>
      <c r="F25" s="300">
        <f>-Lån!CT162</f>
        <v>0</v>
      </c>
      <c r="G25" s="300">
        <f>-Lån!CU162</f>
        <v>0</v>
      </c>
      <c r="H25" s="300">
        <f>-Lån!CV162</f>
        <v>0</v>
      </c>
      <c r="I25" s="300">
        <f>-Lån!CW162</f>
        <v>0</v>
      </c>
      <c r="J25" s="300">
        <f>-Lån!CX162</f>
        <v>0</v>
      </c>
      <c r="K25" s="300">
        <f>-Lån!CY162</f>
        <v>0</v>
      </c>
      <c r="L25" s="300">
        <f>-Lån!CZ162</f>
        <v>0</v>
      </c>
      <c r="M25" s="300">
        <f>-Lån!DA162</f>
        <v>0</v>
      </c>
      <c r="N25" s="300">
        <f>SUM(B25:M25)</f>
        <v>0</v>
      </c>
      <c r="O25" s="86"/>
      <c r="P25" s="86"/>
      <c r="Q25" s="86"/>
      <c r="R25" s="86"/>
      <c r="S25" s="86"/>
      <c r="T25" s="86"/>
      <c r="U25" s="86"/>
      <c r="V25" s="86"/>
      <c r="W25" s="86"/>
    </row>
    <row r="26" spans="1:23" x14ac:dyDescent="0.25">
      <c r="A26" s="301" t="s">
        <v>365</v>
      </c>
      <c r="B26" s="107">
        <f>Lån!CP23</f>
        <v>0</v>
      </c>
      <c r="C26" s="107">
        <f>Lån!CQ23</f>
        <v>0</v>
      </c>
      <c r="D26" s="107">
        <f>Lån!CR23</f>
        <v>0</v>
      </c>
      <c r="E26" s="107">
        <f>Lån!CS23</f>
        <v>0</v>
      </c>
      <c r="F26" s="107">
        <f>Lån!CT23</f>
        <v>0</v>
      </c>
      <c r="G26" s="107">
        <f>Lån!CU23</f>
        <v>0</v>
      </c>
      <c r="H26" s="107">
        <f>Lån!CV23</f>
        <v>0</v>
      </c>
      <c r="I26" s="107">
        <f>Lån!CW23</f>
        <v>0</v>
      </c>
      <c r="J26" s="107">
        <f>Lån!CX23</f>
        <v>0</v>
      </c>
      <c r="K26" s="107">
        <f>Lån!CY23</f>
        <v>0</v>
      </c>
      <c r="L26" s="107">
        <f>Lån!CZ23</f>
        <v>0</v>
      </c>
      <c r="M26" s="107">
        <f>Lån!DA23</f>
        <v>0</v>
      </c>
      <c r="N26" s="107">
        <f>SUM(B26:M26)</f>
        <v>0</v>
      </c>
      <c r="O26" s="86"/>
      <c r="P26" s="86"/>
      <c r="Q26" s="86"/>
      <c r="R26" s="86"/>
      <c r="S26" s="86"/>
      <c r="T26" s="86"/>
      <c r="U26" s="86"/>
      <c r="V26" s="86"/>
      <c r="W26" s="86"/>
    </row>
    <row r="27" spans="1:23" x14ac:dyDescent="0.25">
      <c r="A27" s="113"/>
      <c r="B27" s="100"/>
      <c r="C27" s="100"/>
      <c r="D27" s="100"/>
      <c r="E27" s="100"/>
      <c r="F27" s="100"/>
      <c r="G27" s="100"/>
      <c r="H27" s="100"/>
      <c r="I27" s="100"/>
      <c r="J27" s="100"/>
      <c r="K27" s="100"/>
      <c r="L27" s="100"/>
      <c r="M27" s="100"/>
      <c r="N27" s="100"/>
      <c r="O27" s="86"/>
      <c r="P27" s="86"/>
      <c r="Q27" s="86"/>
      <c r="R27" s="86"/>
      <c r="S27" s="86"/>
      <c r="T27" s="86"/>
      <c r="U27" s="86"/>
      <c r="V27" s="86"/>
      <c r="W27" s="86"/>
    </row>
    <row r="29" spans="1:23" x14ac:dyDescent="0.25">
      <c r="A29" s="252" t="s">
        <v>394</v>
      </c>
    </row>
    <row r="31" spans="1:23" x14ac:dyDescent="0.25">
      <c r="A31" s="252" t="s">
        <v>395</v>
      </c>
    </row>
    <row r="33" spans="1:14" x14ac:dyDescent="0.25">
      <c r="A33" s="252" t="s">
        <v>453</v>
      </c>
      <c r="N33" s="3"/>
    </row>
  </sheetData>
  <sheetProtection sheet="1" formatColumns="0" formatRows="0"/>
  <mergeCells count="1">
    <mergeCell ref="H1:I1"/>
  </mergeCells>
  <conditionalFormatting sqref="I3:N9">
    <cfRule type="expression" dxfId="1" priority="2">
      <formula>NOT(ISBLANK($A3))</formula>
    </cfRule>
  </conditionalFormatting>
  <conditionalFormatting sqref="Q3:V9">
    <cfRule type="expression" dxfId="0" priority="1">
      <formula>OR(NOT(ISBLANK($A3)),NOT(ISBLANK($I3)))</formula>
    </cfRule>
  </conditionalFormatting>
  <dataValidations count="7">
    <dataValidation type="whole" allowBlank="1" showInputMessage="1" showErrorMessage="1" sqref="J3:J9 R3:R9" xr:uid="{F6263748-97DA-4130-B0BE-7CFED9976ABD}">
      <formula1>0</formula1>
      <formula2>50</formula2>
    </dataValidation>
    <dataValidation type="list" allowBlank="1" showInputMessage="1" showErrorMessage="1" sqref="E3:E9" xr:uid="{0B27FB57-7D4B-413A-A74D-49330412F618}">
      <formula1>ListMonthY1</formula1>
    </dataValidation>
    <dataValidation type="list" allowBlank="1" showInputMessage="1" showErrorMessage="1" sqref="K3:K9 C3:C9 S3:S9" xr:uid="{A33499DA-BD6B-422F-AB74-645501EDE7BC}">
      <formula1>"mån,kvartal,halvår"</formula1>
    </dataValidation>
    <dataValidation type="list" allowBlank="1" showInputMessage="1" showErrorMessage="1" promptTitle="Finansiering" prompt="Välj genom att klicka på pilen i högerkant" sqref="I3:I9 A3:A9 Q3:Q9" xr:uid="{2BC75B68-8C32-4010-8E0C-980788D2C236}">
      <formula1>TblFinansiering</formula1>
    </dataValidation>
    <dataValidation type="list" allowBlank="1" showInputMessage="1" showErrorMessage="1" sqref="M3:M9" xr:uid="{C0611BBC-DF33-4009-8767-71D4B0F2B763}">
      <formula1>$B$18:$M$18</formula1>
    </dataValidation>
    <dataValidation type="decimal" allowBlank="1" showInputMessage="1" showErrorMessage="1" sqref="D3:D9 L3:L9 T3:T9" xr:uid="{DD1890DE-1E1A-4057-A5BE-A6571BA9A6A5}">
      <formula1>0</formula1>
      <formula2>1</formula2>
    </dataValidation>
    <dataValidation type="list" allowBlank="1" showInputMessage="1" showErrorMessage="1" sqref="U3:U9" xr:uid="{7336A27A-0FF5-4DF0-ABE7-74A4A9ACB379}">
      <formula1>$B$23:$M$23</formula1>
    </dataValidation>
  </dataValidations>
  <hyperlinks>
    <hyperlink ref="A29" location="'Likvid Bud År1'!A1" display="Tillbaka till likviditetsbudget År1" xr:uid="{4CD722BD-CC2A-4242-AB92-24097E687E0C}"/>
    <hyperlink ref="A31" location="'Likvid Bud År2'!A1" display="Tillbaka till likviditetsbudget År2" xr:uid="{D67B691A-5644-4317-A68E-719E7CE3CAC4}"/>
    <hyperlink ref="A33" location="'Likvid Bud År3'!A1" display="Tillbaka till likviditetsbudget År3" xr:uid="{BAADE15D-8083-40BB-9CE9-5E6EC4EEBDD3}"/>
  </hyperlinks>
  <pageMargins left="0.23622047244094491" right="0.23622047244094491" top="0.74803149606299213" bottom="0.74803149606299213"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F48"/>
  <sheetViews>
    <sheetView showGridLines="0" workbookViewId="0"/>
  </sheetViews>
  <sheetFormatPr defaultColWidth="8.36328125" defaultRowHeight="12.5" x14ac:dyDescent="0.25"/>
  <cols>
    <col min="1" max="1" width="47" style="54" customWidth="1"/>
    <col min="2" max="2" width="14.1796875" style="54" customWidth="1"/>
    <col min="3" max="3" width="1.6328125" style="54" customWidth="1"/>
    <col min="4" max="16384" width="8.36328125" style="54"/>
  </cols>
  <sheetData>
    <row r="1" spans="1:3" ht="15.5" x14ac:dyDescent="0.35">
      <c r="A1" s="134" t="s">
        <v>95</v>
      </c>
      <c r="B1" s="135"/>
      <c r="C1" s="135"/>
    </row>
    <row r="2" spans="1:3" ht="13" x14ac:dyDescent="0.3">
      <c r="A2" s="87" t="str">
        <f>"Alla belopp "&amp;Kapitalbehov!$F$5</f>
        <v>Alla belopp kronor (kr)</v>
      </c>
      <c r="B2" s="137" t="s">
        <v>180</v>
      </c>
      <c r="C2" s="135"/>
    </row>
    <row r="3" spans="1:3" x14ac:dyDescent="0.25">
      <c r="A3" s="135" t="s">
        <v>96</v>
      </c>
      <c r="B3" s="61">
        <f>DATE(YEAR('BR År1'!B3)+1,MONTH('BR År1'!B3),DAY('BR År1'!B3))</f>
        <v>2390</v>
      </c>
      <c r="C3" s="135"/>
    </row>
    <row r="4" spans="1:3" x14ac:dyDescent="0.25">
      <c r="A4" s="135"/>
      <c r="B4" s="138"/>
      <c r="C4" s="138"/>
    </row>
    <row r="5" spans="1:3" ht="13" x14ac:dyDescent="0.3">
      <c r="A5" s="136" t="s">
        <v>97</v>
      </c>
      <c r="B5" s="138"/>
      <c r="C5" s="138"/>
    </row>
    <row r="6" spans="1:3" x14ac:dyDescent="0.25">
      <c r="A6" s="139" t="s">
        <v>98</v>
      </c>
      <c r="B6" s="58"/>
      <c r="C6" s="138"/>
    </row>
    <row r="7" spans="1:3" x14ac:dyDescent="0.25">
      <c r="A7" s="139" t="s">
        <v>99</v>
      </c>
      <c r="B7" s="58"/>
      <c r="C7" s="138"/>
    </row>
    <row r="8" spans="1:3" x14ac:dyDescent="0.25">
      <c r="A8" s="139" t="s">
        <v>100</v>
      </c>
      <c r="B8" s="58"/>
      <c r="C8" s="138"/>
    </row>
    <row r="9" spans="1:3" x14ac:dyDescent="0.25">
      <c r="A9" s="140" t="s">
        <v>101</v>
      </c>
      <c r="B9" s="59"/>
      <c r="C9" s="138"/>
    </row>
    <row r="10" spans="1:3" ht="13" x14ac:dyDescent="0.3">
      <c r="A10" s="141" t="s">
        <v>102</v>
      </c>
      <c r="B10" s="142">
        <f>SUM(B6:B9)</f>
        <v>0</v>
      </c>
      <c r="C10" s="138"/>
    </row>
    <row r="11" spans="1:3" ht="13" x14ac:dyDescent="0.3">
      <c r="A11" s="136"/>
      <c r="B11" s="138"/>
      <c r="C11" s="138"/>
    </row>
    <row r="12" spans="1:3" x14ac:dyDescent="0.25">
      <c r="A12" s="139" t="s">
        <v>103</v>
      </c>
      <c r="B12" s="58"/>
      <c r="C12" s="138"/>
    </row>
    <row r="13" spans="1:3" x14ac:dyDescent="0.25">
      <c r="A13" s="139" t="s">
        <v>104</v>
      </c>
      <c r="B13" s="58"/>
      <c r="C13" s="138"/>
    </row>
    <row r="14" spans="1:3" x14ac:dyDescent="0.25">
      <c r="A14" s="139" t="s">
        <v>105</v>
      </c>
      <c r="B14" s="58"/>
      <c r="C14" s="138"/>
    </row>
    <row r="15" spans="1:3" x14ac:dyDescent="0.25">
      <c r="A15" s="139" t="s">
        <v>106</v>
      </c>
      <c r="B15" s="58"/>
      <c r="C15" s="138"/>
    </row>
    <row r="16" spans="1:3" x14ac:dyDescent="0.25">
      <c r="A16" s="139" t="s">
        <v>107</v>
      </c>
      <c r="B16" s="58"/>
      <c r="C16" s="138"/>
    </row>
    <row r="17" spans="1:6" x14ac:dyDescent="0.25">
      <c r="A17" s="139" t="s">
        <v>108</v>
      </c>
      <c r="B17" s="58"/>
      <c r="C17" s="138"/>
    </row>
    <row r="18" spans="1:6" x14ac:dyDescent="0.25">
      <c r="A18" s="143" t="s">
        <v>109</v>
      </c>
      <c r="B18" s="60"/>
      <c r="C18" s="138"/>
    </row>
    <row r="19" spans="1:6" ht="13" x14ac:dyDescent="0.3">
      <c r="A19" s="141" t="s">
        <v>110</v>
      </c>
      <c r="B19" s="142">
        <f>SUM(B12:B18)</f>
        <v>0</v>
      </c>
      <c r="C19" s="138"/>
      <c r="F19" s="55"/>
    </row>
    <row r="20" spans="1:6" ht="13" x14ac:dyDescent="0.3">
      <c r="A20" s="136"/>
      <c r="B20" s="138"/>
      <c r="C20" s="138"/>
      <c r="F20" s="55"/>
    </row>
    <row r="21" spans="1:6" ht="13" x14ac:dyDescent="0.3">
      <c r="A21" s="141" t="s">
        <v>111</v>
      </c>
      <c r="B21" s="142">
        <f>B10+B19</f>
        <v>0</v>
      </c>
      <c r="C21" s="138"/>
      <c r="F21" s="55"/>
    </row>
    <row r="22" spans="1:6" x14ac:dyDescent="0.25">
      <c r="A22" s="139" t="s">
        <v>112</v>
      </c>
      <c r="B22" s="58"/>
      <c r="C22" s="138"/>
    </row>
    <row r="23" spans="1:6" x14ac:dyDescent="0.25">
      <c r="A23" s="139" t="s">
        <v>113</v>
      </c>
      <c r="B23" s="58"/>
      <c r="C23" s="138"/>
    </row>
    <row r="24" spans="1:6" x14ac:dyDescent="0.25">
      <c r="A24" s="139" t="s">
        <v>114</v>
      </c>
      <c r="B24" s="58"/>
      <c r="C24" s="138"/>
    </row>
    <row r="25" spans="1:6" x14ac:dyDescent="0.25">
      <c r="A25" s="139" t="s">
        <v>115</v>
      </c>
      <c r="B25" s="58"/>
      <c r="C25" s="138"/>
    </row>
    <row r="26" spans="1:6" x14ac:dyDescent="0.25">
      <c r="A26" s="139" t="s">
        <v>116</v>
      </c>
      <c r="B26" s="58"/>
      <c r="C26" s="138"/>
    </row>
    <row r="27" spans="1:6" x14ac:dyDescent="0.25">
      <c r="A27" s="139" t="s">
        <v>117</v>
      </c>
      <c r="B27" s="58"/>
      <c r="C27" s="138"/>
    </row>
    <row r="28" spans="1:6" x14ac:dyDescent="0.25">
      <c r="A28" s="143" t="s">
        <v>263</v>
      </c>
      <c r="B28" s="60"/>
      <c r="C28" s="138"/>
    </row>
    <row r="29" spans="1:6" ht="13" x14ac:dyDescent="0.3">
      <c r="A29" s="141" t="s">
        <v>118</v>
      </c>
      <c r="B29" s="142">
        <f>SUM(B22:B28)</f>
        <v>0</v>
      </c>
      <c r="C29" s="138"/>
    </row>
    <row r="30" spans="1:6" ht="13" x14ac:dyDescent="0.3">
      <c r="A30" s="136"/>
      <c r="B30" s="138"/>
      <c r="C30" s="138"/>
    </row>
    <row r="31" spans="1:6" x14ac:dyDescent="0.25">
      <c r="A31" s="139" t="s">
        <v>119</v>
      </c>
      <c r="B31" s="58"/>
      <c r="C31" s="138"/>
    </row>
    <row r="32" spans="1:6" x14ac:dyDescent="0.25">
      <c r="A32" s="139" t="s">
        <v>120</v>
      </c>
      <c r="B32" s="58"/>
      <c r="C32" s="138"/>
    </row>
    <row r="33" spans="1:3" x14ac:dyDescent="0.25">
      <c r="A33" s="139" t="s">
        <v>121</v>
      </c>
      <c r="B33" s="58"/>
      <c r="C33" s="138"/>
    </row>
    <row r="34" spans="1:3" x14ac:dyDescent="0.25">
      <c r="A34" s="139" t="s">
        <v>122</v>
      </c>
      <c r="B34" s="58"/>
      <c r="C34" s="138"/>
    </row>
    <row r="35" spans="1:3" x14ac:dyDescent="0.25">
      <c r="A35" s="139" t="s">
        <v>123</v>
      </c>
      <c r="B35" s="58"/>
      <c r="C35" s="138"/>
    </row>
    <row r="36" spans="1:3" x14ac:dyDescent="0.25">
      <c r="A36" s="143" t="s">
        <v>124</v>
      </c>
      <c r="B36" s="60"/>
      <c r="C36" s="138"/>
    </row>
    <row r="37" spans="1:3" ht="13" x14ac:dyDescent="0.3">
      <c r="A37" s="141" t="s">
        <v>125</v>
      </c>
      <c r="B37" s="142">
        <f>SUM(B31:B36)</f>
        <v>0</v>
      </c>
      <c r="C37" s="138"/>
    </row>
    <row r="38" spans="1:3" ht="13" x14ac:dyDescent="0.3">
      <c r="A38" s="136"/>
      <c r="B38" s="138"/>
      <c r="C38" s="138"/>
    </row>
    <row r="39" spans="1:3" x14ac:dyDescent="0.25">
      <c r="A39" s="139" t="s">
        <v>126</v>
      </c>
      <c r="B39" s="58"/>
      <c r="C39" s="138"/>
    </row>
    <row r="40" spans="1:3" x14ac:dyDescent="0.25">
      <c r="A40" s="139" t="s">
        <v>127</v>
      </c>
      <c r="B40" s="58"/>
      <c r="C40" s="138"/>
    </row>
    <row r="41" spans="1:3" x14ac:dyDescent="0.25">
      <c r="A41" s="139" t="s">
        <v>128</v>
      </c>
      <c r="B41" s="58"/>
      <c r="C41" s="138"/>
    </row>
    <row r="42" spans="1:3" x14ac:dyDescent="0.25">
      <c r="A42" s="143" t="s">
        <v>129</v>
      </c>
      <c r="B42" s="60"/>
      <c r="C42" s="138"/>
    </row>
    <row r="43" spans="1:3" ht="13" x14ac:dyDescent="0.3">
      <c r="A43" s="141" t="s">
        <v>130</v>
      </c>
      <c r="B43" s="142">
        <f>SUM(B39:B42)</f>
        <v>0</v>
      </c>
      <c r="C43" s="138"/>
    </row>
    <row r="44" spans="1:3" ht="13" x14ac:dyDescent="0.3">
      <c r="A44" s="136"/>
      <c r="B44" s="138"/>
      <c r="C44" s="138"/>
    </row>
    <row r="45" spans="1:3" ht="13" x14ac:dyDescent="0.3">
      <c r="A45" s="141" t="s">
        <v>131</v>
      </c>
      <c r="B45" s="142">
        <f>B43+B37+B29</f>
        <v>0</v>
      </c>
      <c r="C45" s="138"/>
    </row>
    <row r="46" spans="1:3" x14ac:dyDescent="0.25">
      <c r="A46" s="135"/>
      <c r="B46" s="138"/>
      <c r="C46" s="138"/>
    </row>
    <row r="47" spans="1:3" x14ac:dyDescent="0.25">
      <c r="A47" s="135" t="str">
        <f>IF(B47=0,"Balans Tillgångar Skulder Eget Kapital","Ej balanserat belopp")</f>
        <v>Balans Tillgångar Skulder Eget Kapital</v>
      </c>
      <c r="B47" s="207">
        <f>B21-B45</f>
        <v>0</v>
      </c>
      <c r="C47" s="138"/>
    </row>
    <row r="48" spans="1:3" x14ac:dyDescent="0.25">
      <c r="A48" s="135"/>
      <c r="B48" s="138"/>
      <c r="C48" s="138"/>
    </row>
  </sheetData>
  <sheetProtection sheet="1" formatCells="0" formatColumns="0" formatRows="0"/>
  <pageMargins left="0.70866141732283472" right="0.70866141732283472" top="1.3385826771653544" bottom="0.74803149606299213"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Y52"/>
  <sheetViews>
    <sheetView showGridLines="0" topLeftCell="A29" zoomScale="90" zoomScaleNormal="90" zoomScalePageLayoutView="90" workbookViewId="0">
      <selection activeCell="M21" sqref="M21"/>
    </sheetView>
  </sheetViews>
  <sheetFormatPr defaultColWidth="8.81640625" defaultRowHeight="12.5" outlineLevelRow="1" x14ac:dyDescent="0.25"/>
  <cols>
    <col min="1" max="1" width="42.453125" bestFit="1" customWidth="1"/>
    <col min="2" max="2" width="9.6328125" bestFit="1" customWidth="1"/>
    <col min="5" max="5" width="17.6328125" bestFit="1" customWidth="1"/>
    <col min="6" max="6" width="9.6328125" bestFit="1" customWidth="1"/>
    <col min="9" max="9" width="8.36328125" bestFit="1" customWidth="1"/>
    <col min="10" max="10" width="12" bestFit="1" customWidth="1"/>
    <col min="11" max="25" width="9.6328125" bestFit="1" customWidth="1"/>
  </cols>
  <sheetData>
    <row r="1" spans="1:25" hidden="1" outlineLevel="1" x14ac:dyDescent="0.25"/>
    <row r="2" spans="1:25" hidden="1" outlineLevel="1" x14ac:dyDescent="0.25"/>
    <row r="3" spans="1:25" hidden="1" outlineLevel="1" x14ac:dyDescent="0.25">
      <c r="B3" t="s">
        <v>138</v>
      </c>
    </row>
    <row r="4" spans="1:25" hidden="1" outlineLevel="1" x14ac:dyDescent="0.25">
      <c r="B4" s="34" t="s">
        <v>144</v>
      </c>
      <c r="C4" s="34" t="s">
        <v>145</v>
      </c>
      <c r="D4" s="34" t="s">
        <v>146</v>
      </c>
      <c r="E4" s="34" t="s">
        <v>147</v>
      </c>
      <c r="F4" s="34" t="s">
        <v>148</v>
      </c>
      <c r="G4" s="34" t="s">
        <v>149</v>
      </c>
      <c r="H4" s="34" t="s">
        <v>150</v>
      </c>
      <c r="I4" s="34" t="s">
        <v>151</v>
      </c>
      <c r="J4" s="34" t="s">
        <v>152</v>
      </c>
      <c r="K4" s="34" t="s">
        <v>153</v>
      </c>
      <c r="L4" s="34" t="s">
        <v>154</v>
      </c>
      <c r="M4" s="34" t="s">
        <v>155</v>
      </c>
      <c r="N4" s="34" t="s">
        <v>156</v>
      </c>
      <c r="O4" s="34" t="s">
        <v>157</v>
      </c>
      <c r="P4" s="34" t="s">
        <v>158</v>
      </c>
      <c r="Q4" s="34" t="s">
        <v>159</v>
      </c>
      <c r="R4" s="34" t="s">
        <v>160</v>
      </c>
      <c r="S4" s="34" t="s">
        <v>161</v>
      </c>
      <c r="T4" s="34" t="s">
        <v>162</v>
      </c>
      <c r="U4" s="34" t="s">
        <v>163</v>
      </c>
      <c r="V4" s="34" t="s">
        <v>164</v>
      </c>
      <c r="W4" s="34" t="s">
        <v>165</v>
      </c>
      <c r="X4" s="34" t="s">
        <v>166</v>
      </c>
      <c r="Y4" s="34" t="s">
        <v>167</v>
      </c>
    </row>
    <row r="5" spans="1:25" hidden="1" outlineLevel="1" x14ac:dyDescent="0.25">
      <c r="A5" t="s">
        <v>140</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139</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83</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187</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178</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168</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177</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89</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92</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141</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142</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143</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86</v>
      </c>
      <c r="F20" t="s">
        <v>87</v>
      </c>
      <c r="I20" s="3"/>
      <c r="J20" s="3"/>
      <c r="K20" s="3"/>
      <c r="L20" s="3"/>
      <c r="M20" s="3"/>
      <c r="N20" s="3"/>
      <c r="O20" s="3"/>
      <c r="P20" s="3"/>
      <c r="Q20" s="3"/>
      <c r="R20" s="3"/>
      <c r="S20" s="3"/>
      <c r="T20" s="3"/>
      <c r="U20" s="3"/>
      <c r="V20" s="3"/>
      <c r="W20" s="3"/>
      <c r="X20" s="3"/>
      <c r="Y20" s="3"/>
    </row>
    <row r="21" spans="1:25" hidden="1" outlineLevel="1" x14ac:dyDescent="0.25">
      <c r="B21" t="s">
        <v>0</v>
      </c>
      <c r="C21" t="s">
        <v>89</v>
      </c>
      <c r="F21" t="s">
        <v>0</v>
      </c>
      <c r="G21" t="s">
        <v>89</v>
      </c>
      <c r="M21" s="3">
        <f>-SUM('Likvid Bud År1'!$F$116:$Q$116)</f>
        <v>0</v>
      </c>
      <c r="N21" s="3">
        <f>-SUM('Likvid Bud År1'!$F$116:$Q$116)</f>
        <v>0</v>
      </c>
      <c r="O21" s="3">
        <f>-SUM('Likvid Bud År1'!$F$116:$Q$116)</f>
        <v>0</v>
      </c>
      <c r="P21" s="3">
        <f>-SUM('Likvid Bud År1'!$F$116:$Q$116)</f>
        <v>0</v>
      </c>
      <c r="Q21" s="3">
        <f>-SUM('Likvid Bud År1'!$F$116:$Q$116)</f>
        <v>0</v>
      </c>
    </row>
    <row r="22" spans="1:25" hidden="1" outlineLevel="1" x14ac:dyDescent="0.25">
      <c r="A22" t="s">
        <v>0</v>
      </c>
      <c r="B22" s="3">
        <f>'Res Bud År1'!$P$13</f>
        <v>0</v>
      </c>
      <c r="E22" t="s">
        <v>0</v>
      </c>
      <c r="F22" s="3">
        <f>'Res Bud År2'!$P$13</f>
        <v>0</v>
      </c>
      <c r="N22" s="3">
        <f>-SUM('Likvid Bud År2'!$F$116:G116)</f>
        <v>0</v>
      </c>
      <c r="O22" s="3">
        <f>-SUM('Likvid Bud År2'!$F$116:H116)</f>
        <v>0</v>
      </c>
      <c r="P22" s="3">
        <f>-SUM('Likvid Bud År2'!$F$116:I116)</f>
        <v>0</v>
      </c>
      <c r="Q22" s="3">
        <f>-SUM('Likvid Bud År2'!$F$116:J116)</f>
        <v>0</v>
      </c>
      <c r="R22" s="3">
        <f>-SUM('Likvid Bud År2'!$F$116:K116)</f>
        <v>0</v>
      </c>
      <c r="S22" s="3">
        <f>-SUM('Likvid Bud År2'!$F$116:L116)</f>
        <v>0</v>
      </c>
      <c r="T22" s="3">
        <f>-SUM('Likvid Bud År2'!$F$116:M116)</f>
        <v>0</v>
      </c>
      <c r="U22" s="3">
        <f>-SUM('Likvid Bud År2'!$F$116:N116)</f>
        <v>0</v>
      </c>
      <c r="V22" s="3">
        <f>-SUM('Likvid Bud År2'!$F$116:O116)</f>
        <v>0</v>
      </c>
      <c r="W22" s="3">
        <f>-SUM('Likvid Bud År2'!$F$116:P116)</f>
        <v>0</v>
      </c>
      <c r="X22" s="3">
        <f>-SUM('Likvid Bud År2'!$F$116:Q116)</f>
        <v>0</v>
      </c>
      <c r="Y22" s="3">
        <f>-SUM('Likvid Bud År2'!$F$116:R116)</f>
        <v>0</v>
      </c>
    </row>
    <row r="23" spans="1:25" hidden="1" outlineLevel="1" x14ac:dyDescent="0.25">
      <c r="A23" t="s">
        <v>88</v>
      </c>
      <c r="C23" s="3">
        <f>'Res Bud År1'!$P$22</f>
        <v>0</v>
      </c>
      <c r="E23" t="s">
        <v>88</v>
      </c>
      <c r="G23" s="3">
        <f>'Res Bud År2'!$P$22</f>
        <v>0</v>
      </c>
    </row>
    <row r="24" spans="1:25" hidden="1" outlineLevel="1" x14ac:dyDescent="0.25">
      <c r="A24" t="s">
        <v>91</v>
      </c>
      <c r="C24" s="3">
        <f>'Res Bud År1'!$P$55</f>
        <v>0</v>
      </c>
      <c r="E24" t="s">
        <v>91</v>
      </c>
      <c r="G24" s="3">
        <f>'Res Bud År2'!$P$55</f>
        <v>0</v>
      </c>
    </row>
    <row r="25" spans="1:25" hidden="1" outlineLevel="1" x14ac:dyDescent="0.25">
      <c r="A25" t="s">
        <v>90</v>
      </c>
      <c r="C25" s="3">
        <f>'Res Bud År1'!$P$69</f>
        <v>0</v>
      </c>
      <c r="E25" t="s">
        <v>90</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182</v>
      </c>
    </row>
    <row r="31" spans="1:25" ht="13" x14ac:dyDescent="0.3">
      <c r="A31">
        <f>FtgNamn</f>
        <v>0</v>
      </c>
      <c r="F31" s="8" t="str">
        <f>"Alla belopp "&amp;Kapitalbehov!$F$5</f>
        <v>Alla belopp kronor (kr)</v>
      </c>
    </row>
    <row r="52" spans="1:1" ht="15.5" x14ac:dyDescent="0.35">
      <c r="A52" s="43" t="s">
        <v>169</v>
      </c>
    </row>
  </sheetData>
  <sheetProtection formatCells="0" formatColumns="0" formatRows="0"/>
  <pageMargins left="0.43307086614173229" right="0.23622047244094491" top="0.74803149606299213" bottom="0.74803149606299213" header="0.31496062992125984" footer="0.31496062992125984"/>
  <headerFooter>
    <oddFooter>&amp;L_x000D_&amp;1#&amp;"Calibri"&amp;10&amp;K000000 Intern information</oddFooter>
  </headerFooter>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AM66"/>
  <sheetViews>
    <sheetView showGridLines="0" workbookViewId="0">
      <selection activeCell="A3" sqref="A3"/>
    </sheetView>
  </sheetViews>
  <sheetFormatPr defaultColWidth="9.1796875" defaultRowHeight="12.5" outlineLevelRow="1" x14ac:dyDescent="0.25"/>
  <cols>
    <col min="1" max="1" width="34.54296875" customWidth="1"/>
    <col min="2" max="2" width="11.453125" customWidth="1"/>
    <col min="3" max="4" width="12.1796875" customWidth="1"/>
    <col min="5" max="5" width="11.1796875" bestFit="1" customWidth="1"/>
    <col min="6" max="6" width="12.1796875" customWidth="1"/>
    <col min="10" max="10" width="11" customWidth="1"/>
    <col min="11" max="11" width="9.7265625" customWidth="1"/>
    <col min="13" max="13" width="10.54296875" customWidth="1"/>
    <col min="14" max="14" width="10.81640625" customWidth="1"/>
  </cols>
  <sheetData>
    <row r="1" spans="1:39" ht="14" x14ac:dyDescent="0.3">
      <c r="A1" s="331" t="s">
        <v>360</v>
      </c>
      <c r="B1" s="216"/>
      <c r="C1" s="214"/>
      <c r="D1" s="214"/>
      <c r="E1" s="215"/>
      <c r="F1" s="214"/>
      <c r="G1" s="86"/>
      <c r="H1" s="86"/>
      <c r="I1" s="86"/>
      <c r="J1" s="86"/>
      <c r="K1" s="86"/>
      <c r="L1" s="86"/>
      <c r="M1" s="86"/>
      <c r="N1" s="86"/>
      <c r="O1" s="86"/>
    </row>
    <row r="2" spans="1:39" ht="26" x14ac:dyDescent="0.3">
      <c r="A2" s="145" t="s">
        <v>383</v>
      </c>
      <c r="B2" s="216" t="s">
        <v>132</v>
      </c>
      <c r="C2" s="214" t="s">
        <v>391</v>
      </c>
      <c r="D2" s="214" t="s">
        <v>384</v>
      </c>
      <c r="E2" s="216" t="s">
        <v>387</v>
      </c>
      <c r="F2" s="214"/>
      <c r="G2" s="86"/>
      <c r="H2" s="86"/>
      <c r="I2" s="86"/>
      <c r="J2" s="86"/>
      <c r="K2" s="86"/>
      <c r="L2" s="86"/>
      <c r="M2" s="86"/>
      <c r="N2" s="86"/>
      <c r="O2" s="86"/>
    </row>
    <row r="3" spans="1:39" ht="13" x14ac:dyDescent="0.3">
      <c r="A3" s="79"/>
      <c r="B3" s="196"/>
      <c r="C3" s="294"/>
      <c r="D3" s="210"/>
      <c r="E3" s="332">
        <f>IFERROR(B3/(C3*12),0)</f>
        <v>0</v>
      </c>
      <c r="F3" s="214"/>
      <c r="G3" s="86"/>
      <c r="H3" s="86"/>
      <c r="I3" s="86"/>
      <c r="J3" s="86"/>
      <c r="K3" s="86"/>
      <c r="L3" s="86"/>
      <c r="M3" s="86"/>
      <c r="N3" s="86"/>
      <c r="O3" s="86"/>
    </row>
    <row r="4" spans="1:39" ht="13" x14ac:dyDescent="0.3">
      <c r="A4" s="79"/>
      <c r="B4" s="196"/>
      <c r="C4" s="294"/>
      <c r="D4" s="210"/>
      <c r="E4" s="332">
        <f t="shared" ref="E4:E12" si="0">IFERROR(B4/(C4*12),0)</f>
        <v>0</v>
      </c>
      <c r="F4" s="214"/>
      <c r="G4" s="86"/>
      <c r="H4" s="86"/>
      <c r="I4" s="86"/>
      <c r="J4" s="86"/>
      <c r="K4" s="86"/>
      <c r="L4" s="86"/>
      <c r="M4" s="86"/>
      <c r="N4" s="86"/>
      <c r="O4" s="86"/>
    </row>
    <row r="5" spans="1:39" ht="13" x14ac:dyDescent="0.3">
      <c r="A5" s="79"/>
      <c r="B5" s="196"/>
      <c r="C5" s="294"/>
      <c r="D5" s="210"/>
      <c r="E5" s="332">
        <f t="shared" si="0"/>
        <v>0</v>
      </c>
      <c r="F5" s="214"/>
      <c r="G5" s="86"/>
      <c r="H5" s="86"/>
      <c r="I5" s="86"/>
      <c r="J5" s="86"/>
      <c r="K5" s="86"/>
      <c r="L5" s="86"/>
      <c r="M5" s="86"/>
      <c r="N5" s="86"/>
      <c r="O5" s="86"/>
    </row>
    <row r="6" spans="1:39" ht="13" x14ac:dyDescent="0.3">
      <c r="A6" s="79"/>
      <c r="B6" s="196"/>
      <c r="C6" s="294"/>
      <c r="D6" s="210"/>
      <c r="E6" s="332">
        <f t="shared" si="0"/>
        <v>0</v>
      </c>
      <c r="F6" s="214"/>
      <c r="G6" s="86"/>
      <c r="H6" s="86"/>
      <c r="I6" s="86"/>
      <c r="J6" s="86"/>
      <c r="K6" s="86"/>
      <c r="L6" s="86"/>
      <c r="M6" s="86"/>
      <c r="N6" s="86"/>
      <c r="O6" s="86"/>
    </row>
    <row r="7" spans="1:39" ht="13" x14ac:dyDescent="0.3">
      <c r="A7" s="79"/>
      <c r="B7" s="196"/>
      <c r="C7" s="294"/>
      <c r="D7" s="210"/>
      <c r="E7" s="332">
        <f t="shared" si="0"/>
        <v>0</v>
      </c>
      <c r="F7" s="214"/>
      <c r="G7" s="86"/>
      <c r="H7" s="86"/>
      <c r="I7" s="86"/>
      <c r="J7" s="86"/>
      <c r="K7" s="86"/>
      <c r="L7" s="86"/>
      <c r="M7" s="86"/>
      <c r="N7" s="86"/>
      <c r="O7" s="86"/>
    </row>
    <row r="8" spans="1:39" ht="13" x14ac:dyDescent="0.3">
      <c r="A8" s="79"/>
      <c r="B8" s="196"/>
      <c r="C8" s="294"/>
      <c r="D8" s="210"/>
      <c r="E8" s="332">
        <f t="shared" si="0"/>
        <v>0</v>
      </c>
      <c r="F8" s="214"/>
      <c r="G8" s="86"/>
      <c r="H8" s="86"/>
      <c r="I8" s="86"/>
      <c r="J8" s="86"/>
      <c r="K8" s="86"/>
      <c r="L8" s="86"/>
      <c r="M8" s="86"/>
      <c r="N8" s="86"/>
      <c r="O8" s="86"/>
    </row>
    <row r="9" spans="1:39" ht="13" x14ac:dyDescent="0.3">
      <c r="A9" s="79"/>
      <c r="B9" s="196"/>
      <c r="C9" s="294"/>
      <c r="D9" s="210"/>
      <c r="E9" s="332">
        <f t="shared" si="0"/>
        <v>0</v>
      </c>
      <c r="F9" s="214"/>
      <c r="G9" s="86"/>
      <c r="H9" s="86"/>
      <c r="I9" s="86"/>
      <c r="J9" s="86"/>
      <c r="K9" s="86"/>
      <c r="L9" s="86"/>
      <c r="M9" s="86"/>
      <c r="N9" s="86"/>
      <c r="O9" s="86"/>
    </row>
    <row r="10" spans="1:39" ht="13" x14ac:dyDescent="0.3">
      <c r="A10" s="79"/>
      <c r="B10" s="196"/>
      <c r="C10" s="294"/>
      <c r="D10" s="210"/>
      <c r="E10" s="332">
        <f t="shared" si="0"/>
        <v>0</v>
      </c>
      <c r="F10" s="214"/>
      <c r="G10" s="86"/>
      <c r="H10" s="86"/>
      <c r="I10" s="86"/>
      <c r="J10" s="86"/>
      <c r="K10" s="86"/>
      <c r="L10" s="86"/>
      <c r="M10" s="86"/>
      <c r="N10" s="86"/>
      <c r="O10" s="86"/>
    </row>
    <row r="11" spans="1:39" ht="13" x14ac:dyDescent="0.3">
      <c r="A11" s="79"/>
      <c r="B11" s="196"/>
      <c r="C11" s="294"/>
      <c r="D11" s="210"/>
      <c r="E11" s="332">
        <f t="shared" si="0"/>
        <v>0</v>
      </c>
      <c r="F11" s="214"/>
      <c r="G11" s="86"/>
      <c r="H11" s="86"/>
      <c r="I11" s="86"/>
      <c r="J11" s="86"/>
      <c r="K11" s="86"/>
      <c r="L11" s="86"/>
      <c r="M11" s="86"/>
      <c r="N11" s="86"/>
      <c r="O11" s="86"/>
    </row>
    <row r="12" spans="1:39" ht="13" x14ac:dyDescent="0.3">
      <c r="A12" s="79"/>
      <c r="B12" s="196"/>
      <c r="C12" s="294"/>
      <c r="D12" s="210"/>
      <c r="E12" s="332">
        <f t="shared" si="0"/>
        <v>0</v>
      </c>
      <c r="F12" s="214"/>
      <c r="G12" s="86"/>
      <c r="H12" s="86"/>
      <c r="I12" s="86"/>
      <c r="J12" s="86"/>
      <c r="K12" s="86"/>
      <c r="L12" s="86"/>
      <c r="M12" s="86"/>
      <c r="N12" s="86"/>
      <c r="O12" s="86"/>
    </row>
    <row r="13" spans="1:39" ht="13" x14ac:dyDescent="0.3">
      <c r="A13" s="86"/>
      <c r="B13" s="86"/>
      <c r="C13" s="86"/>
      <c r="D13" s="86"/>
      <c r="E13" s="86"/>
      <c r="F13" s="214"/>
      <c r="G13" s="86"/>
      <c r="H13" s="86"/>
      <c r="I13" s="86"/>
      <c r="J13" s="86"/>
      <c r="K13" s="86"/>
      <c r="L13" s="86"/>
      <c r="M13" s="86"/>
      <c r="N13" s="86"/>
      <c r="O13" s="86"/>
    </row>
    <row r="14" spans="1:39" hidden="1" outlineLevel="1" x14ac:dyDescent="0.25">
      <c r="A14" s="86"/>
      <c r="B14" s="86">
        <v>1</v>
      </c>
      <c r="C14" s="86">
        <v>2</v>
      </c>
      <c r="D14" s="86">
        <v>3</v>
      </c>
      <c r="E14" s="86">
        <v>4</v>
      </c>
      <c r="F14" s="86">
        <v>5</v>
      </c>
      <c r="G14" s="86">
        <v>6</v>
      </c>
      <c r="H14" s="86">
        <v>7</v>
      </c>
      <c r="I14" s="86">
        <v>8</v>
      </c>
      <c r="J14" s="86">
        <v>9</v>
      </c>
      <c r="K14" s="86">
        <v>10</v>
      </c>
      <c r="L14" s="86">
        <v>11</v>
      </c>
      <c r="M14" s="86">
        <v>12</v>
      </c>
      <c r="N14" s="86">
        <v>13</v>
      </c>
      <c r="O14" s="86">
        <v>14</v>
      </c>
      <c r="P14" s="86">
        <v>15</v>
      </c>
      <c r="Q14" s="86">
        <v>16</v>
      </c>
      <c r="R14" s="86">
        <v>17</v>
      </c>
      <c r="S14" s="86">
        <v>18</v>
      </c>
      <c r="T14" s="86">
        <v>19</v>
      </c>
      <c r="U14" s="86">
        <v>20</v>
      </c>
      <c r="V14" s="86">
        <v>21</v>
      </c>
      <c r="W14" s="86">
        <v>22</v>
      </c>
      <c r="X14" s="86">
        <v>23</v>
      </c>
      <c r="Y14" s="86">
        <v>24</v>
      </c>
      <c r="Z14" s="86">
        <v>25</v>
      </c>
      <c r="AA14" s="86">
        <v>26</v>
      </c>
      <c r="AB14" s="86">
        <v>27</v>
      </c>
      <c r="AC14" s="86">
        <v>28</v>
      </c>
      <c r="AD14" s="86">
        <v>29</v>
      </c>
      <c r="AE14" s="86">
        <v>30</v>
      </c>
      <c r="AF14" s="86">
        <v>31</v>
      </c>
      <c r="AG14" s="86">
        <v>32</v>
      </c>
      <c r="AH14" s="86">
        <v>33</v>
      </c>
      <c r="AI14" s="86">
        <v>34</v>
      </c>
      <c r="AJ14" s="86">
        <v>35</v>
      </c>
      <c r="AK14" s="86">
        <v>36</v>
      </c>
    </row>
    <row r="15" spans="1:39" ht="13" hidden="1" outlineLevel="1" x14ac:dyDescent="0.3">
      <c r="A15" s="86"/>
      <c r="B15" s="99" t="str">
        <f t="array" ref="B15:M15">ListMonthY1</f>
        <v>jan-25</v>
      </c>
      <c r="C15" s="99" t="str">
        <v>feb-25</v>
      </c>
      <c r="D15" s="99" t="str">
        <v>mar-25</v>
      </c>
      <c r="E15" s="99" t="str">
        <v>apr-25</v>
      </c>
      <c r="F15" s="99" t="str">
        <v>maj-25</v>
      </c>
      <c r="G15" s="99" t="str">
        <v>jun-25</v>
      </c>
      <c r="H15" s="99" t="str">
        <v>jul-25</v>
      </c>
      <c r="I15" s="99" t="str">
        <v>aug-25</v>
      </c>
      <c r="J15" s="99" t="str">
        <v>sep-25</v>
      </c>
      <c r="K15" s="99" t="str">
        <v>okt-25</v>
      </c>
      <c r="L15" s="99" t="str">
        <v>nov-25</v>
      </c>
      <c r="M15" s="99" t="str">
        <v>dec-25</v>
      </c>
      <c r="N15" s="99" t="str">
        <f t="array" ref="N15:Y15">'[1]Res Bud År2'!D4:O4</f>
        <v>jan-26</v>
      </c>
      <c r="O15" s="99" t="str">
        <v>feb-26</v>
      </c>
      <c r="P15" s="99" t="str">
        <v>mar-26</v>
      </c>
      <c r="Q15" s="99" t="str">
        <v>apr-26</v>
      </c>
      <c r="R15" s="99" t="str">
        <v>maj-26</v>
      </c>
      <c r="S15" s="99" t="str">
        <v>jun-26</v>
      </c>
      <c r="T15" s="99" t="str">
        <v>jul-26</v>
      </c>
      <c r="U15" s="99" t="str">
        <v>aug-26</v>
      </c>
      <c r="V15" s="99" t="str">
        <v>sep-26</v>
      </c>
      <c r="W15" s="99" t="str">
        <v>okt-26</v>
      </c>
      <c r="X15" s="99" t="str">
        <v>nov-26</v>
      </c>
      <c r="Y15" s="99" t="str">
        <v>dec-26</v>
      </c>
      <c r="Z15" s="99" t="str">
        <f>'[1]Res Bud År3'!D4</f>
        <v>jan-27</v>
      </c>
      <c r="AA15" s="99" t="str">
        <f>'[1]Res Bud År3'!E4</f>
        <v>feb-27</v>
      </c>
      <c r="AB15" s="99" t="str">
        <f>'[1]Res Bud År3'!F4</f>
        <v>mar-27</v>
      </c>
      <c r="AC15" s="99" t="str">
        <f>'[1]Res Bud År3'!G4</f>
        <v>apr-27</v>
      </c>
      <c r="AD15" s="99" t="str">
        <f>'[1]Res Bud År3'!H4</f>
        <v>maj-27</v>
      </c>
      <c r="AE15" s="99" t="str">
        <f>'[1]Res Bud År3'!I4</f>
        <v>jun-27</v>
      </c>
      <c r="AF15" s="99" t="str">
        <f>'[1]Res Bud År3'!J4</f>
        <v>jul-27</v>
      </c>
      <c r="AG15" s="99" t="str">
        <f>'[1]Res Bud År3'!K4</f>
        <v>aug-27</v>
      </c>
      <c r="AH15" s="99" t="str">
        <f>'[1]Res Bud År3'!L4</f>
        <v>sep-27</v>
      </c>
      <c r="AI15" s="99" t="str">
        <f>'[1]Res Bud År3'!M4</f>
        <v>okt-27</v>
      </c>
      <c r="AJ15" s="99" t="str">
        <f>'[1]Res Bud År3'!N4</f>
        <v>nov-27</v>
      </c>
      <c r="AK15" s="99" t="str">
        <f>'[1]Res Bud År3'!O4</f>
        <v>dec-27</v>
      </c>
      <c r="AL15" s="99" t="s">
        <v>385</v>
      </c>
      <c r="AM15" s="99" t="s">
        <v>386</v>
      </c>
    </row>
    <row r="16" spans="1:39" hidden="1" outlineLevel="1" x14ac:dyDescent="0.25">
      <c r="A16" s="86"/>
      <c r="B16" s="337">
        <f t="shared" ref="B16:AK23" si="1">IF(AND(B$14&gt;=$AL16,B$14&lt;=$AM16),$E3,0)</f>
        <v>0</v>
      </c>
      <c r="C16" s="337">
        <f t="shared" si="1"/>
        <v>0</v>
      </c>
      <c r="D16" s="337">
        <f t="shared" si="1"/>
        <v>0</v>
      </c>
      <c r="E16" s="337">
        <f t="shared" si="1"/>
        <v>0</v>
      </c>
      <c r="F16" s="337">
        <f t="shared" si="1"/>
        <v>0</v>
      </c>
      <c r="G16" s="337">
        <f t="shared" si="1"/>
        <v>0</v>
      </c>
      <c r="H16" s="337">
        <f t="shared" si="1"/>
        <v>0</v>
      </c>
      <c r="I16" s="337">
        <f t="shared" si="1"/>
        <v>0</v>
      </c>
      <c r="J16" s="337">
        <f t="shared" si="1"/>
        <v>0</v>
      </c>
      <c r="K16" s="337">
        <f t="shared" si="1"/>
        <v>0</v>
      </c>
      <c r="L16" s="337">
        <f t="shared" si="1"/>
        <v>0</v>
      </c>
      <c r="M16" s="337">
        <f t="shared" si="1"/>
        <v>0</v>
      </c>
      <c r="N16" s="337">
        <f t="shared" si="1"/>
        <v>0</v>
      </c>
      <c r="O16" s="337">
        <f t="shared" si="1"/>
        <v>0</v>
      </c>
      <c r="P16" s="337">
        <f t="shared" si="1"/>
        <v>0</v>
      </c>
      <c r="Q16" s="337">
        <f t="shared" si="1"/>
        <v>0</v>
      </c>
      <c r="R16" s="337">
        <f t="shared" si="1"/>
        <v>0</v>
      </c>
      <c r="S16" s="337">
        <f t="shared" si="1"/>
        <v>0</v>
      </c>
      <c r="T16" s="337">
        <f t="shared" si="1"/>
        <v>0</v>
      </c>
      <c r="U16" s="337">
        <f t="shared" si="1"/>
        <v>0</v>
      </c>
      <c r="V16" s="337">
        <f t="shared" si="1"/>
        <v>0</v>
      </c>
      <c r="W16" s="337">
        <f t="shared" si="1"/>
        <v>0</v>
      </c>
      <c r="X16" s="337">
        <f t="shared" si="1"/>
        <v>0</v>
      </c>
      <c r="Y16" s="337">
        <f t="shared" si="1"/>
        <v>0</v>
      </c>
      <c r="Z16" s="337">
        <f t="shared" si="1"/>
        <v>0</v>
      </c>
      <c r="AA16" s="337">
        <f t="shared" si="1"/>
        <v>0</v>
      </c>
      <c r="AB16" s="337">
        <f t="shared" si="1"/>
        <v>0</v>
      </c>
      <c r="AC16" s="337">
        <f t="shared" si="1"/>
        <v>0</v>
      </c>
      <c r="AD16" s="337">
        <f t="shared" si="1"/>
        <v>0</v>
      </c>
      <c r="AE16" s="337">
        <f t="shared" si="1"/>
        <v>0</v>
      </c>
      <c r="AF16" s="337">
        <f t="shared" si="1"/>
        <v>0</v>
      </c>
      <c r="AG16" s="337">
        <f t="shared" si="1"/>
        <v>0</v>
      </c>
      <c r="AH16" s="337">
        <f t="shared" si="1"/>
        <v>0</v>
      </c>
      <c r="AI16" s="337">
        <f t="shared" si="1"/>
        <v>0</v>
      </c>
      <c r="AJ16" s="337">
        <f t="shared" si="1"/>
        <v>0</v>
      </c>
      <c r="AK16" s="337">
        <f t="shared" si="1"/>
        <v>0</v>
      </c>
      <c r="AL16" s="338" t="str">
        <f>IFERROR(MATCH(D3,$B$15:$AK$15,0),"")</f>
        <v/>
      </c>
      <c r="AM16" s="338" t="str">
        <f>IFERROR(IF(AL16+C3*12&gt;36,36,AL16+C3*12-1),"")</f>
        <v/>
      </c>
    </row>
    <row r="17" spans="1:39" hidden="1" outlineLevel="1" x14ac:dyDescent="0.25">
      <c r="A17" s="86"/>
      <c r="B17" s="337">
        <f t="shared" si="1"/>
        <v>0</v>
      </c>
      <c r="C17" s="337">
        <f t="shared" si="1"/>
        <v>0</v>
      </c>
      <c r="D17" s="337">
        <f t="shared" si="1"/>
        <v>0</v>
      </c>
      <c r="E17" s="337">
        <f t="shared" si="1"/>
        <v>0</v>
      </c>
      <c r="F17" s="337">
        <f t="shared" si="1"/>
        <v>0</v>
      </c>
      <c r="G17" s="337">
        <f t="shared" si="1"/>
        <v>0</v>
      </c>
      <c r="H17" s="337">
        <f t="shared" si="1"/>
        <v>0</v>
      </c>
      <c r="I17" s="337">
        <f t="shared" si="1"/>
        <v>0</v>
      </c>
      <c r="J17" s="337">
        <f t="shared" si="1"/>
        <v>0</v>
      </c>
      <c r="K17" s="337">
        <f t="shared" si="1"/>
        <v>0</v>
      </c>
      <c r="L17" s="337">
        <f t="shared" si="1"/>
        <v>0</v>
      </c>
      <c r="M17" s="337">
        <f t="shared" si="1"/>
        <v>0</v>
      </c>
      <c r="N17" s="337">
        <f t="shared" si="1"/>
        <v>0</v>
      </c>
      <c r="O17" s="337">
        <f t="shared" si="1"/>
        <v>0</v>
      </c>
      <c r="P17" s="337">
        <f t="shared" si="1"/>
        <v>0</v>
      </c>
      <c r="Q17" s="337">
        <f t="shared" si="1"/>
        <v>0</v>
      </c>
      <c r="R17" s="337">
        <f t="shared" si="1"/>
        <v>0</v>
      </c>
      <c r="S17" s="337">
        <f t="shared" si="1"/>
        <v>0</v>
      </c>
      <c r="T17" s="337">
        <f t="shared" si="1"/>
        <v>0</v>
      </c>
      <c r="U17" s="337">
        <f t="shared" si="1"/>
        <v>0</v>
      </c>
      <c r="V17" s="337">
        <f t="shared" si="1"/>
        <v>0</v>
      </c>
      <c r="W17" s="337">
        <f t="shared" si="1"/>
        <v>0</v>
      </c>
      <c r="X17" s="337">
        <f t="shared" si="1"/>
        <v>0</v>
      </c>
      <c r="Y17" s="337">
        <f t="shared" si="1"/>
        <v>0</v>
      </c>
      <c r="Z17" s="337">
        <f t="shared" si="1"/>
        <v>0</v>
      </c>
      <c r="AA17" s="337">
        <f t="shared" si="1"/>
        <v>0</v>
      </c>
      <c r="AB17" s="337">
        <f t="shared" si="1"/>
        <v>0</v>
      </c>
      <c r="AC17" s="337">
        <f t="shared" si="1"/>
        <v>0</v>
      </c>
      <c r="AD17" s="337">
        <f t="shared" si="1"/>
        <v>0</v>
      </c>
      <c r="AE17" s="337">
        <f t="shared" si="1"/>
        <v>0</v>
      </c>
      <c r="AF17" s="337">
        <f t="shared" si="1"/>
        <v>0</v>
      </c>
      <c r="AG17" s="337">
        <f t="shared" si="1"/>
        <v>0</v>
      </c>
      <c r="AH17" s="337">
        <f t="shared" si="1"/>
        <v>0</v>
      </c>
      <c r="AI17" s="337">
        <f t="shared" si="1"/>
        <v>0</v>
      </c>
      <c r="AJ17" s="337">
        <f t="shared" si="1"/>
        <v>0</v>
      </c>
      <c r="AK17" s="337">
        <f t="shared" si="1"/>
        <v>0</v>
      </c>
      <c r="AL17" s="338" t="str">
        <f t="shared" ref="AL17:AL25" si="2">IFERROR(MATCH(D4,$B$15:$AK$15,0),"")</f>
        <v/>
      </c>
      <c r="AM17" s="338" t="str">
        <f t="shared" ref="AM17:AM25" si="3">IFERROR(IF(AL17+C4*12&gt;36,36,AL17+C4*12-1),"")</f>
        <v/>
      </c>
    </row>
    <row r="18" spans="1:39" hidden="1" outlineLevel="1" x14ac:dyDescent="0.25">
      <c r="A18" s="86"/>
      <c r="B18" s="337">
        <f t="shared" si="1"/>
        <v>0</v>
      </c>
      <c r="C18" s="337">
        <f t="shared" si="1"/>
        <v>0</v>
      </c>
      <c r="D18" s="337">
        <f t="shared" si="1"/>
        <v>0</v>
      </c>
      <c r="E18" s="337">
        <f t="shared" si="1"/>
        <v>0</v>
      </c>
      <c r="F18" s="337">
        <f t="shared" si="1"/>
        <v>0</v>
      </c>
      <c r="G18" s="337">
        <f t="shared" si="1"/>
        <v>0</v>
      </c>
      <c r="H18" s="337">
        <f t="shared" si="1"/>
        <v>0</v>
      </c>
      <c r="I18" s="337">
        <f t="shared" si="1"/>
        <v>0</v>
      </c>
      <c r="J18" s="337">
        <f t="shared" si="1"/>
        <v>0</v>
      </c>
      <c r="K18" s="337">
        <f t="shared" si="1"/>
        <v>0</v>
      </c>
      <c r="L18" s="337">
        <f t="shared" si="1"/>
        <v>0</v>
      </c>
      <c r="M18" s="337">
        <f t="shared" si="1"/>
        <v>0</v>
      </c>
      <c r="N18" s="337">
        <f t="shared" si="1"/>
        <v>0</v>
      </c>
      <c r="O18" s="337">
        <f t="shared" si="1"/>
        <v>0</v>
      </c>
      <c r="P18" s="337">
        <f t="shared" si="1"/>
        <v>0</v>
      </c>
      <c r="Q18" s="337">
        <f t="shared" si="1"/>
        <v>0</v>
      </c>
      <c r="R18" s="337">
        <f t="shared" si="1"/>
        <v>0</v>
      </c>
      <c r="S18" s="337">
        <f t="shared" si="1"/>
        <v>0</v>
      </c>
      <c r="T18" s="337">
        <f t="shared" si="1"/>
        <v>0</v>
      </c>
      <c r="U18" s="337">
        <f t="shared" si="1"/>
        <v>0</v>
      </c>
      <c r="V18" s="337">
        <f t="shared" si="1"/>
        <v>0</v>
      </c>
      <c r="W18" s="337">
        <f t="shared" si="1"/>
        <v>0</v>
      </c>
      <c r="X18" s="337">
        <f t="shared" si="1"/>
        <v>0</v>
      </c>
      <c r="Y18" s="337">
        <f t="shared" si="1"/>
        <v>0</v>
      </c>
      <c r="Z18" s="337">
        <f t="shared" si="1"/>
        <v>0</v>
      </c>
      <c r="AA18" s="337">
        <f t="shared" si="1"/>
        <v>0</v>
      </c>
      <c r="AB18" s="337">
        <f t="shared" si="1"/>
        <v>0</v>
      </c>
      <c r="AC18" s="337">
        <f t="shared" si="1"/>
        <v>0</v>
      </c>
      <c r="AD18" s="337">
        <f t="shared" si="1"/>
        <v>0</v>
      </c>
      <c r="AE18" s="337">
        <f t="shared" si="1"/>
        <v>0</v>
      </c>
      <c r="AF18" s="337">
        <f t="shared" si="1"/>
        <v>0</v>
      </c>
      <c r="AG18" s="337">
        <f t="shared" si="1"/>
        <v>0</v>
      </c>
      <c r="AH18" s="337">
        <f t="shared" si="1"/>
        <v>0</v>
      </c>
      <c r="AI18" s="337">
        <f t="shared" si="1"/>
        <v>0</v>
      </c>
      <c r="AJ18" s="337">
        <f t="shared" si="1"/>
        <v>0</v>
      </c>
      <c r="AK18" s="337">
        <f t="shared" si="1"/>
        <v>0</v>
      </c>
      <c r="AL18" s="338" t="str">
        <f t="shared" si="2"/>
        <v/>
      </c>
      <c r="AM18" s="338" t="str">
        <f t="shared" si="3"/>
        <v/>
      </c>
    </row>
    <row r="19" spans="1:39" hidden="1" outlineLevel="1" x14ac:dyDescent="0.25">
      <c r="A19" s="86"/>
      <c r="B19" s="337">
        <f t="shared" si="1"/>
        <v>0</v>
      </c>
      <c r="C19" s="337">
        <f t="shared" si="1"/>
        <v>0</v>
      </c>
      <c r="D19" s="337">
        <f t="shared" si="1"/>
        <v>0</v>
      </c>
      <c r="E19" s="337">
        <f t="shared" si="1"/>
        <v>0</v>
      </c>
      <c r="F19" s="337">
        <f t="shared" si="1"/>
        <v>0</v>
      </c>
      <c r="G19" s="337">
        <f t="shared" si="1"/>
        <v>0</v>
      </c>
      <c r="H19" s="337">
        <f t="shared" si="1"/>
        <v>0</v>
      </c>
      <c r="I19" s="337">
        <f t="shared" si="1"/>
        <v>0</v>
      </c>
      <c r="J19" s="337">
        <f t="shared" si="1"/>
        <v>0</v>
      </c>
      <c r="K19" s="337">
        <f t="shared" si="1"/>
        <v>0</v>
      </c>
      <c r="L19" s="337">
        <f t="shared" si="1"/>
        <v>0</v>
      </c>
      <c r="M19" s="337">
        <f t="shared" si="1"/>
        <v>0</v>
      </c>
      <c r="N19" s="337">
        <f t="shared" si="1"/>
        <v>0</v>
      </c>
      <c r="O19" s="337">
        <f t="shared" si="1"/>
        <v>0</v>
      </c>
      <c r="P19" s="337">
        <f t="shared" si="1"/>
        <v>0</v>
      </c>
      <c r="Q19" s="337">
        <f t="shared" si="1"/>
        <v>0</v>
      </c>
      <c r="R19" s="337">
        <f t="shared" si="1"/>
        <v>0</v>
      </c>
      <c r="S19" s="337">
        <f t="shared" si="1"/>
        <v>0</v>
      </c>
      <c r="T19" s="337">
        <f t="shared" si="1"/>
        <v>0</v>
      </c>
      <c r="U19" s="337">
        <f t="shared" si="1"/>
        <v>0</v>
      </c>
      <c r="V19" s="337">
        <f t="shared" si="1"/>
        <v>0</v>
      </c>
      <c r="W19" s="337">
        <f t="shared" si="1"/>
        <v>0</v>
      </c>
      <c r="X19" s="337">
        <f t="shared" si="1"/>
        <v>0</v>
      </c>
      <c r="Y19" s="337">
        <f t="shared" si="1"/>
        <v>0</v>
      </c>
      <c r="Z19" s="337">
        <f t="shared" si="1"/>
        <v>0</v>
      </c>
      <c r="AA19" s="337">
        <f t="shared" si="1"/>
        <v>0</v>
      </c>
      <c r="AB19" s="337">
        <f t="shared" si="1"/>
        <v>0</v>
      </c>
      <c r="AC19" s="337">
        <f t="shared" si="1"/>
        <v>0</v>
      </c>
      <c r="AD19" s="337">
        <f t="shared" si="1"/>
        <v>0</v>
      </c>
      <c r="AE19" s="337">
        <f t="shared" si="1"/>
        <v>0</v>
      </c>
      <c r="AF19" s="337">
        <f t="shared" si="1"/>
        <v>0</v>
      </c>
      <c r="AG19" s="337">
        <f t="shared" si="1"/>
        <v>0</v>
      </c>
      <c r="AH19" s="337">
        <f t="shared" si="1"/>
        <v>0</v>
      </c>
      <c r="AI19" s="337">
        <f t="shared" si="1"/>
        <v>0</v>
      </c>
      <c r="AJ19" s="337">
        <f t="shared" si="1"/>
        <v>0</v>
      </c>
      <c r="AK19" s="337">
        <f t="shared" si="1"/>
        <v>0</v>
      </c>
      <c r="AL19" s="338" t="str">
        <f t="shared" si="2"/>
        <v/>
      </c>
      <c r="AM19" s="338" t="str">
        <f t="shared" si="3"/>
        <v/>
      </c>
    </row>
    <row r="20" spans="1:39" hidden="1" outlineLevel="1" x14ac:dyDescent="0.25">
      <c r="A20" s="86"/>
      <c r="B20" s="337">
        <f t="shared" si="1"/>
        <v>0</v>
      </c>
      <c r="C20" s="337">
        <f t="shared" si="1"/>
        <v>0</v>
      </c>
      <c r="D20" s="337">
        <f t="shared" si="1"/>
        <v>0</v>
      </c>
      <c r="E20" s="337">
        <f t="shared" si="1"/>
        <v>0</v>
      </c>
      <c r="F20" s="337">
        <f t="shared" si="1"/>
        <v>0</v>
      </c>
      <c r="G20" s="337">
        <f t="shared" si="1"/>
        <v>0</v>
      </c>
      <c r="H20" s="337">
        <f t="shared" si="1"/>
        <v>0</v>
      </c>
      <c r="I20" s="337">
        <f t="shared" si="1"/>
        <v>0</v>
      </c>
      <c r="J20" s="337">
        <f t="shared" si="1"/>
        <v>0</v>
      </c>
      <c r="K20" s="337">
        <f t="shared" si="1"/>
        <v>0</v>
      </c>
      <c r="L20" s="337">
        <f t="shared" si="1"/>
        <v>0</v>
      </c>
      <c r="M20" s="337">
        <f t="shared" si="1"/>
        <v>0</v>
      </c>
      <c r="N20" s="337">
        <f t="shared" si="1"/>
        <v>0</v>
      </c>
      <c r="O20" s="337">
        <f t="shared" si="1"/>
        <v>0</v>
      </c>
      <c r="P20" s="337">
        <f t="shared" si="1"/>
        <v>0</v>
      </c>
      <c r="Q20" s="337">
        <f t="shared" si="1"/>
        <v>0</v>
      </c>
      <c r="R20" s="337">
        <f t="shared" si="1"/>
        <v>0</v>
      </c>
      <c r="S20" s="337">
        <f t="shared" si="1"/>
        <v>0</v>
      </c>
      <c r="T20" s="337">
        <f t="shared" si="1"/>
        <v>0</v>
      </c>
      <c r="U20" s="337">
        <f t="shared" si="1"/>
        <v>0</v>
      </c>
      <c r="V20" s="337">
        <f t="shared" si="1"/>
        <v>0</v>
      </c>
      <c r="W20" s="337">
        <f t="shared" si="1"/>
        <v>0</v>
      </c>
      <c r="X20" s="337">
        <f t="shared" si="1"/>
        <v>0</v>
      </c>
      <c r="Y20" s="337">
        <f t="shared" si="1"/>
        <v>0</v>
      </c>
      <c r="Z20" s="337">
        <f t="shared" si="1"/>
        <v>0</v>
      </c>
      <c r="AA20" s="337">
        <f t="shared" si="1"/>
        <v>0</v>
      </c>
      <c r="AB20" s="337">
        <f t="shared" si="1"/>
        <v>0</v>
      </c>
      <c r="AC20" s="337">
        <f t="shared" si="1"/>
        <v>0</v>
      </c>
      <c r="AD20" s="337">
        <f t="shared" si="1"/>
        <v>0</v>
      </c>
      <c r="AE20" s="337">
        <f t="shared" si="1"/>
        <v>0</v>
      </c>
      <c r="AF20" s="337">
        <f t="shared" si="1"/>
        <v>0</v>
      </c>
      <c r="AG20" s="337">
        <f t="shared" si="1"/>
        <v>0</v>
      </c>
      <c r="AH20" s="337">
        <f t="shared" si="1"/>
        <v>0</v>
      </c>
      <c r="AI20" s="337">
        <f t="shared" si="1"/>
        <v>0</v>
      </c>
      <c r="AJ20" s="337">
        <f t="shared" si="1"/>
        <v>0</v>
      </c>
      <c r="AK20" s="337">
        <f t="shared" si="1"/>
        <v>0</v>
      </c>
      <c r="AL20" s="338" t="str">
        <f t="shared" si="2"/>
        <v/>
      </c>
      <c r="AM20" s="338" t="str">
        <f t="shared" si="3"/>
        <v/>
      </c>
    </row>
    <row r="21" spans="1:39" hidden="1" outlineLevel="1" x14ac:dyDescent="0.25">
      <c r="A21" s="86"/>
      <c r="B21" s="337">
        <f t="shared" si="1"/>
        <v>0</v>
      </c>
      <c r="C21" s="337">
        <f t="shared" si="1"/>
        <v>0</v>
      </c>
      <c r="D21" s="337">
        <f t="shared" si="1"/>
        <v>0</v>
      </c>
      <c r="E21" s="337">
        <f t="shared" si="1"/>
        <v>0</v>
      </c>
      <c r="F21" s="337">
        <f t="shared" si="1"/>
        <v>0</v>
      </c>
      <c r="G21" s="337">
        <f t="shared" si="1"/>
        <v>0</v>
      </c>
      <c r="H21" s="337">
        <f t="shared" si="1"/>
        <v>0</v>
      </c>
      <c r="I21" s="337">
        <f t="shared" si="1"/>
        <v>0</v>
      </c>
      <c r="J21" s="337">
        <f t="shared" si="1"/>
        <v>0</v>
      </c>
      <c r="K21" s="337">
        <f t="shared" si="1"/>
        <v>0</v>
      </c>
      <c r="L21" s="337">
        <f t="shared" si="1"/>
        <v>0</v>
      </c>
      <c r="M21" s="337">
        <f t="shared" si="1"/>
        <v>0</v>
      </c>
      <c r="N21" s="337">
        <f t="shared" si="1"/>
        <v>0</v>
      </c>
      <c r="O21" s="337">
        <f t="shared" si="1"/>
        <v>0</v>
      </c>
      <c r="P21" s="337">
        <f t="shared" si="1"/>
        <v>0</v>
      </c>
      <c r="Q21" s="337">
        <f t="shared" si="1"/>
        <v>0</v>
      </c>
      <c r="R21" s="337">
        <f t="shared" si="1"/>
        <v>0</v>
      </c>
      <c r="S21" s="337">
        <f t="shared" si="1"/>
        <v>0</v>
      </c>
      <c r="T21" s="337">
        <f t="shared" si="1"/>
        <v>0</v>
      </c>
      <c r="U21" s="337">
        <f t="shared" si="1"/>
        <v>0</v>
      </c>
      <c r="V21" s="337">
        <f t="shared" si="1"/>
        <v>0</v>
      </c>
      <c r="W21" s="337">
        <f t="shared" si="1"/>
        <v>0</v>
      </c>
      <c r="X21" s="337">
        <f t="shared" si="1"/>
        <v>0</v>
      </c>
      <c r="Y21" s="337">
        <f t="shared" si="1"/>
        <v>0</v>
      </c>
      <c r="Z21" s="337">
        <f t="shared" si="1"/>
        <v>0</v>
      </c>
      <c r="AA21" s="337">
        <f t="shared" si="1"/>
        <v>0</v>
      </c>
      <c r="AB21" s="337">
        <f t="shared" si="1"/>
        <v>0</v>
      </c>
      <c r="AC21" s="337">
        <f t="shared" si="1"/>
        <v>0</v>
      </c>
      <c r="AD21" s="337">
        <f t="shared" si="1"/>
        <v>0</v>
      </c>
      <c r="AE21" s="337">
        <f t="shared" si="1"/>
        <v>0</v>
      </c>
      <c r="AF21" s="337">
        <f t="shared" si="1"/>
        <v>0</v>
      </c>
      <c r="AG21" s="337">
        <f t="shared" si="1"/>
        <v>0</v>
      </c>
      <c r="AH21" s="337">
        <f t="shared" si="1"/>
        <v>0</v>
      </c>
      <c r="AI21" s="337">
        <f t="shared" si="1"/>
        <v>0</v>
      </c>
      <c r="AJ21" s="337">
        <f t="shared" si="1"/>
        <v>0</v>
      </c>
      <c r="AK21" s="337">
        <f t="shared" si="1"/>
        <v>0</v>
      </c>
      <c r="AL21" s="338" t="str">
        <f t="shared" si="2"/>
        <v/>
      </c>
      <c r="AM21" s="338" t="str">
        <f t="shared" si="3"/>
        <v/>
      </c>
    </row>
    <row r="22" spans="1:39" hidden="1" outlineLevel="1" x14ac:dyDescent="0.25">
      <c r="A22" s="86"/>
      <c r="B22" s="337">
        <f t="shared" si="1"/>
        <v>0</v>
      </c>
      <c r="C22" s="337">
        <f t="shared" si="1"/>
        <v>0</v>
      </c>
      <c r="D22" s="337">
        <f t="shared" si="1"/>
        <v>0</v>
      </c>
      <c r="E22" s="337">
        <f t="shared" si="1"/>
        <v>0</v>
      </c>
      <c r="F22" s="337">
        <f t="shared" si="1"/>
        <v>0</v>
      </c>
      <c r="G22" s="337">
        <f t="shared" si="1"/>
        <v>0</v>
      </c>
      <c r="H22" s="337">
        <f t="shared" si="1"/>
        <v>0</v>
      </c>
      <c r="I22" s="337">
        <f t="shared" si="1"/>
        <v>0</v>
      </c>
      <c r="J22" s="337">
        <f t="shared" si="1"/>
        <v>0</v>
      </c>
      <c r="K22" s="337">
        <f t="shared" si="1"/>
        <v>0</v>
      </c>
      <c r="L22" s="337">
        <f t="shared" si="1"/>
        <v>0</v>
      </c>
      <c r="M22" s="337">
        <f t="shared" si="1"/>
        <v>0</v>
      </c>
      <c r="N22" s="337">
        <f t="shared" si="1"/>
        <v>0</v>
      </c>
      <c r="O22" s="337">
        <f t="shared" si="1"/>
        <v>0</v>
      </c>
      <c r="P22" s="337">
        <f t="shared" si="1"/>
        <v>0</v>
      </c>
      <c r="Q22" s="337">
        <f t="shared" si="1"/>
        <v>0</v>
      </c>
      <c r="R22" s="337">
        <f t="shared" si="1"/>
        <v>0</v>
      </c>
      <c r="S22" s="337">
        <f t="shared" si="1"/>
        <v>0</v>
      </c>
      <c r="T22" s="337">
        <f t="shared" si="1"/>
        <v>0</v>
      </c>
      <c r="U22" s="337">
        <f t="shared" si="1"/>
        <v>0</v>
      </c>
      <c r="V22" s="337">
        <f t="shared" si="1"/>
        <v>0</v>
      </c>
      <c r="W22" s="337">
        <f t="shared" si="1"/>
        <v>0</v>
      </c>
      <c r="X22" s="337">
        <f t="shared" si="1"/>
        <v>0</v>
      </c>
      <c r="Y22" s="337">
        <f t="shared" si="1"/>
        <v>0</v>
      </c>
      <c r="Z22" s="337">
        <f t="shared" si="1"/>
        <v>0</v>
      </c>
      <c r="AA22" s="337">
        <f t="shared" si="1"/>
        <v>0</v>
      </c>
      <c r="AB22" s="337">
        <f t="shared" si="1"/>
        <v>0</v>
      </c>
      <c r="AC22" s="337">
        <f t="shared" si="1"/>
        <v>0</v>
      </c>
      <c r="AD22" s="337">
        <f t="shared" si="1"/>
        <v>0</v>
      </c>
      <c r="AE22" s="337">
        <f t="shared" si="1"/>
        <v>0</v>
      </c>
      <c r="AF22" s="337">
        <f t="shared" si="1"/>
        <v>0</v>
      </c>
      <c r="AG22" s="337">
        <f t="shared" si="1"/>
        <v>0</v>
      </c>
      <c r="AH22" s="337">
        <f t="shared" si="1"/>
        <v>0</v>
      </c>
      <c r="AI22" s="337">
        <f t="shared" si="1"/>
        <v>0</v>
      </c>
      <c r="AJ22" s="337">
        <f t="shared" si="1"/>
        <v>0</v>
      </c>
      <c r="AK22" s="337">
        <f t="shared" si="1"/>
        <v>0</v>
      </c>
      <c r="AL22" s="338" t="str">
        <f t="shared" si="2"/>
        <v/>
      </c>
      <c r="AM22" s="338" t="str">
        <f t="shared" si="3"/>
        <v/>
      </c>
    </row>
    <row r="23" spans="1:39" hidden="1" outlineLevel="1" x14ac:dyDescent="0.25">
      <c r="A23" s="86"/>
      <c r="B23" s="337">
        <f t="shared" si="1"/>
        <v>0</v>
      </c>
      <c r="C23" s="337">
        <f t="shared" si="1"/>
        <v>0</v>
      </c>
      <c r="D23" s="337">
        <f t="shared" si="1"/>
        <v>0</v>
      </c>
      <c r="E23" s="337">
        <f t="shared" ref="E23:AK24" si="4">IF(AND(E$14&gt;=$AL23,E$14&lt;=$AM23),$E10,0)</f>
        <v>0</v>
      </c>
      <c r="F23" s="337">
        <f t="shared" si="4"/>
        <v>0</v>
      </c>
      <c r="G23" s="337">
        <f t="shared" si="4"/>
        <v>0</v>
      </c>
      <c r="H23" s="337">
        <f t="shared" si="4"/>
        <v>0</v>
      </c>
      <c r="I23" s="337">
        <f t="shared" si="4"/>
        <v>0</v>
      </c>
      <c r="J23" s="337">
        <f t="shared" si="4"/>
        <v>0</v>
      </c>
      <c r="K23" s="337">
        <f t="shared" si="4"/>
        <v>0</v>
      </c>
      <c r="L23" s="337">
        <f t="shared" si="4"/>
        <v>0</v>
      </c>
      <c r="M23" s="337">
        <f t="shared" si="4"/>
        <v>0</v>
      </c>
      <c r="N23" s="337">
        <f t="shared" si="4"/>
        <v>0</v>
      </c>
      <c r="O23" s="337">
        <f t="shared" si="4"/>
        <v>0</v>
      </c>
      <c r="P23" s="337">
        <f t="shared" si="4"/>
        <v>0</v>
      </c>
      <c r="Q23" s="337">
        <f t="shared" si="4"/>
        <v>0</v>
      </c>
      <c r="R23" s="337">
        <f t="shared" si="4"/>
        <v>0</v>
      </c>
      <c r="S23" s="337">
        <f t="shared" si="4"/>
        <v>0</v>
      </c>
      <c r="T23" s="337">
        <f t="shared" si="4"/>
        <v>0</v>
      </c>
      <c r="U23" s="337">
        <f t="shared" si="4"/>
        <v>0</v>
      </c>
      <c r="V23" s="337">
        <f t="shared" si="4"/>
        <v>0</v>
      </c>
      <c r="W23" s="337">
        <f t="shared" si="4"/>
        <v>0</v>
      </c>
      <c r="X23" s="337">
        <f t="shared" si="4"/>
        <v>0</v>
      </c>
      <c r="Y23" s="337">
        <f t="shared" si="4"/>
        <v>0</v>
      </c>
      <c r="Z23" s="337">
        <f t="shared" si="4"/>
        <v>0</v>
      </c>
      <c r="AA23" s="337">
        <f t="shared" si="4"/>
        <v>0</v>
      </c>
      <c r="AB23" s="337">
        <f t="shared" si="4"/>
        <v>0</v>
      </c>
      <c r="AC23" s="337">
        <f t="shared" si="4"/>
        <v>0</v>
      </c>
      <c r="AD23" s="337">
        <f t="shared" si="4"/>
        <v>0</v>
      </c>
      <c r="AE23" s="337">
        <f t="shared" si="4"/>
        <v>0</v>
      </c>
      <c r="AF23" s="337">
        <f t="shared" si="4"/>
        <v>0</v>
      </c>
      <c r="AG23" s="337">
        <f t="shared" si="4"/>
        <v>0</v>
      </c>
      <c r="AH23" s="337">
        <f t="shared" si="4"/>
        <v>0</v>
      </c>
      <c r="AI23" s="337">
        <f t="shared" si="4"/>
        <v>0</v>
      </c>
      <c r="AJ23" s="337">
        <f t="shared" si="4"/>
        <v>0</v>
      </c>
      <c r="AK23" s="337">
        <f t="shared" si="4"/>
        <v>0</v>
      </c>
      <c r="AL23" s="338" t="str">
        <f t="shared" si="2"/>
        <v/>
      </c>
      <c r="AM23" s="338" t="str">
        <f t="shared" si="3"/>
        <v/>
      </c>
    </row>
    <row r="24" spans="1:39" hidden="1" outlineLevel="1" x14ac:dyDescent="0.25">
      <c r="A24" s="86"/>
      <c r="B24" s="337">
        <f t="shared" ref="B24:Y24" si="5">IF(AND(B$14&gt;=$AL24,B$14&lt;=$AM24),$E11,0)</f>
        <v>0</v>
      </c>
      <c r="C24" s="337">
        <f t="shared" si="5"/>
        <v>0</v>
      </c>
      <c r="D24" s="337">
        <f t="shared" si="5"/>
        <v>0</v>
      </c>
      <c r="E24" s="337">
        <f t="shared" si="5"/>
        <v>0</v>
      </c>
      <c r="F24" s="337">
        <f t="shared" si="5"/>
        <v>0</v>
      </c>
      <c r="G24" s="337">
        <f t="shared" si="5"/>
        <v>0</v>
      </c>
      <c r="H24" s="337">
        <f t="shared" si="5"/>
        <v>0</v>
      </c>
      <c r="I24" s="337">
        <f t="shared" si="5"/>
        <v>0</v>
      </c>
      <c r="J24" s="337">
        <f t="shared" si="5"/>
        <v>0</v>
      </c>
      <c r="K24" s="337">
        <f t="shared" si="5"/>
        <v>0</v>
      </c>
      <c r="L24" s="337">
        <f t="shared" si="5"/>
        <v>0</v>
      </c>
      <c r="M24" s="337">
        <f t="shared" si="5"/>
        <v>0</v>
      </c>
      <c r="N24" s="337">
        <f t="shared" si="5"/>
        <v>0</v>
      </c>
      <c r="O24" s="337">
        <f t="shared" si="5"/>
        <v>0</v>
      </c>
      <c r="P24" s="337">
        <f t="shared" si="5"/>
        <v>0</v>
      </c>
      <c r="Q24" s="337">
        <f t="shared" si="5"/>
        <v>0</v>
      </c>
      <c r="R24" s="337">
        <f t="shared" si="5"/>
        <v>0</v>
      </c>
      <c r="S24" s="337">
        <f t="shared" si="5"/>
        <v>0</v>
      </c>
      <c r="T24" s="337">
        <f t="shared" si="5"/>
        <v>0</v>
      </c>
      <c r="U24" s="337">
        <f t="shared" si="5"/>
        <v>0</v>
      </c>
      <c r="V24" s="337">
        <f t="shared" si="5"/>
        <v>0</v>
      </c>
      <c r="W24" s="337">
        <f t="shared" si="5"/>
        <v>0</v>
      </c>
      <c r="X24" s="337">
        <f t="shared" si="5"/>
        <v>0</v>
      </c>
      <c r="Y24" s="337">
        <f t="shared" si="5"/>
        <v>0</v>
      </c>
      <c r="Z24" s="337">
        <f t="shared" si="4"/>
        <v>0</v>
      </c>
      <c r="AA24" s="337">
        <f t="shared" si="4"/>
        <v>0</v>
      </c>
      <c r="AB24" s="337">
        <f t="shared" si="4"/>
        <v>0</v>
      </c>
      <c r="AC24" s="337">
        <f t="shared" si="4"/>
        <v>0</v>
      </c>
      <c r="AD24" s="337">
        <f t="shared" si="4"/>
        <v>0</v>
      </c>
      <c r="AE24" s="337">
        <f t="shared" si="4"/>
        <v>0</v>
      </c>
      <c r="AF24" s="337">
        <f t="shared" si="4"/>
        <v>0</v>
      </c>
      <c r="AG24" s="337">
        <f t="shared" si="4"/>
        <v>0</v>
      </c>
      <c r="AH24" s="337">
        <f t="shared" si="4"/>
        <v>0</v>
      </c>
      <c r="AI24" s="337">
        <f t="shared" si="4"/>
        <v>0</v>
      </c>
      <c r="AJ24" s="337">
        <f t="shared" si="4"/>
        <v>0</v>
      </c>
      <c r="AK24" s="337">
        <f t="shared" si="4"/>
        <v>0</v>
      </c>
      <c r="AL24" s="338" t="str">
        <f t="shared" si="2"/>
        <v/>
      </c>
      <c r="AM24" s="338" t="str">
        <f t="shared" si="3"/>
        <v/>
      </c>
    </row>
    <row r="25" spans="1:39" hidden="1" outlineLevel="1" x14ac:dyDescent="0.25">
      <c r="A25" s="86" t="s">
        <v>30</v>
      </c>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8" t="str">
        <f t="shared" si="2"/>
        <v/>
      </c>
      <c r="AM25" s="338" t="str">
        <f t="shared" si="3"/>
        <v/>
      </c>
    </row>
    <row r="26" spans="1:39" collapsed="1" x14ac:dyDescent="0.25">
      <c r="A26" s="86"/>
      <c r="B26" s="86"/>
      <c r="C26" s="86"/>
      <c r="D26" s="86"/>
      <c r="E26" s="86"/>
      <c r="F26" s="86"/>
      <c r="G26" s="86"/>
      <c r="H26" s="86"/>
      <c r="I26" s="86"/>
      <c r="J26" s="86"/>
      <c r="K26" s="86"/>
      <c r="L26" s="86"/>
      <c r="M26" s="86"/>
      <c r="N26" s="86"/>
      <c r="O26" s="86"/>
    </row>
    <row r="27" spans="1:39" ht="13" x14ac:dyDescent="0.3">
      <c r="A27" s="333" t="s">
        <v>390</v>
      </c>
      <c r="B27" s="99" t="str">
        <f t="shared" ref="B27:M28" si="6">B15</f>
        <v>jan-25</v>
      </c>
      <c r="C27" s="99" t="str">
        <f t="shared" si="6"/>
        <v>feb-25</v>
      </c>
      <c r="D27" s="99" t="str">
        <f t="shared" si="6"/>
        <v>mar-25</v>
      </c>
      <c r="E27" s="99" t="str">
        <f t="shared" si="6"/>
        <v>apr-25</v>
      </c>
      <c r="F27" s="99" t="str">
        <f t="shared" si="6"/>
        <v>maj-25</v>
      </c>
      <c r="G27" s="99" t="str">
        <f t="shared" si="6"/>
        <v>jun-25</v>
      </c>
      <c r="H27" s="99" t="str">
        <f t="shared" si="6"/>
        <v>jul-25</v>
      </c>
      <c r="I27" s="99" t="str">
        <f t="shared" si="6"/>
        <v>aug-25</v>
      </c>
      <c r="J27" s="99" t="str">
        <f t="shared" si="6"/>
        <v>sep-25</v>
      </c>
      <c r="K27" s="99" t="str">
        <f t="shared" si="6"/>
        <v>okt-25</v>
      </c>
      <c r="L27" s="99" t="str">
        <f t="shared" si="6"/>
        <v>nov-25</v>
      </c>
      <c r="M27" s="99" t="str">
        <f t="shared" si="6"/>
        <v>dec-25</v>
      </c>
      <c r="N27" s="99" t="s">
        <v>388</v>
      </c>
      <c r="O27" s="86"/>
    </row>
    <row r="28" spans="1:39" x14ac:dyDescent="0.25">
      <c r="A28" s="335" t="str">
        <f t="shared" ref="A28" si="7">IF(A3="","",A3)</f>
        <v/>
      </c>
      <c r="B28" s="332">
        <f>B16</f>
        <v>0</v>
      </c>
      <c r="C28" s="332">
        <f t="shared" si="6"/>
        <v>0</v>
      </c>
      <c r="D28" s="332">
        <f t="shared" si="6"/>
        <v>0</v>
      </c>
      <c r="E28" s="332">
        <f t="shared" si="6"/>
        <v>0</v>
      </c>
      <c r="F28" s="332">
        <f t="shared" si="6"/>
        <v>0</v>
      </c>
      <c r="G28" s="332">
        <f t="shared" si="6"/>
        <v>0</v>
      </c>
      <c r="H28" s="332">
        <f t="shared" si="6"/>
        <v>0</v>
      </c>
      <c r="I28" s="332">
        <f t="shared" si="6"/>
        <v>0</v>
      </c>
      <c r="J28" s="332">
        <f t="shared" si="6"/>
        <v>0</v>
      </c>
      <c r="K28" s="332">
        <f t="shared" si="6"/>
        <v>0</v>
      </c>
      <c r="L28" s="332">
        <f t="shared" si="6"/>
        <v>0</v>
      </c>
      <c r="M28" s="332">
        <f t="shared" si="6"/>
        <v>0</v>
      </c>
      <c r="N28" s="332">
        <f>SUM(B28:M28)</f>
        <v>0</v>
      </c>
      <c r="O28" s="86"/>
    </row>
    <row r="29" spans="1:39" x14ac:dyDescent="0.25">
      <c r="A29" s="336" t="str">
        <f>IF(A4="","",A4)</f>
        <v/>
      </c>
      <c r="B29" s="332">
        <f t="shared" ref="B29:M37" si="8">B17</f>
        <v>0</v>
      </c>
      <c r="C29" s="332">
        <f t="shared" si="8"/>
        <v>0</v>
      </c>
      <c r="D29" s="332">
        <f t="shared" si="8"/>
        <v>0</v>
      </c>
      <c r="E29" s="332">
        <f t="shared" si="8"/>
        <v>0</v>
      </c>
      <c r="F29" s="332">
        <f t="shared" si="8"/>
        <v>0</v>
      </c>
      <c r="G29" s="332">
        <f t="shared" si="8"/>
        <v>0</v>
      </c>
      <c r="H29" s="332">
        <f t="shared" si="8"/>
        <v>0</v>
      </c>
      <c r="I29" s="332">
        <f t="shared" si="8"/>
        <v>0</v>
      </c>
      <c r="J29" s="332">
        <f t="shared" si="8"/>
        <v>0</v>
      </c>
      <c r="K29" s="332">
        <f t="shared" si="8"/>
        <v>0</v>
      </c>
      <c r="L29" s="332">
        <f t="shared" si="8"/>
        <v>0</v>
      </c>
      <c r="M29" s="332">
        <f t="shared" si="8"/>
        <v>0</v>
      </c>
      <c r="N29" s="332">
        <f t="shared" ref="N29:N38" si="9">SUM(B29:M29)</f>
        <v>0</v>
      </c>
      <c r="O29" s="86"/>
    </row>
    <row r="30" spans="1:39" x14ac:dyDescent="0.25">
      <c r="A30" s="336" t="str">
        <f t="shared" ref="A30:A37" si="10">IF(A5="","",A5)</f>
        <v/>
      </c>
      <c r="B30" s="332">
        <f t="shared" si="8"/>
        <v>0</v>
      </c>
      <c r="C30" s="332">
        <f t="shared" si="8"/>
        <v>0</v>
      </c>
      <c r="D30" s="332">
        <f t="shared" si="8"/>
        <v>0</v>
      </c>
      <c r="E30" s="332">
        <f t="shared" si="8"/>
        <v>0</v>
      </c>
      <c r="F30" s="332">
        <f t="shared" si="8"/>
        <v>0</v>
      </c>
      <c r="G30" s="332">
        <f t="shared" si="8"/>
        <v>0</v>
      </c>
      <c r="H30" s="332">
        <f t="shared" si="8"/>
        <v>0</v>
      </c>
      <c r="I30" s="332">
        <f t="shared" si="8"/>
        <v>0</v>
      </c>
      <c r="J30" s="332">
        <f t="shared" si="8"/>
        <v>0</v>
      </c>
      <c r="K30" s="332">
        <f t="shared" si="8"/>
        <v>0</v>
      </c>
      <c r="L30" s="332">
        <f t="shared" si="8"/>
        <v>0</v>
      </c>
      <c r="M30" s="332">
        <f t="shared" si="8"/>
        <v>0</v>
      </c>
      <c r="N30" s="332">
        <f t="shared" si="9"/>
        <v>0</v>
      </c>
      <c r="O30" s="86"/>
    </row>
    <row r="31" spans="1:39" x14ac:dyDescent="0.25">
      <c r="A31" s="336" t="str">
        <f t="shared" si="10"/>
        <v/>
      </c>
      <c r="B31" s="332">
        <f t="shared" si="8"/>
        <v>0</v>
      </c>
      <c r="C31" s="332">
        <f t="shared" si="8"/>
        <v>0</v>
      </c>
      <c r="D31" s="332">
        <f t="shared" si="8"/>
        <v>0</v>
      </c>
      <c r="E31" s="332">
        <f t="shared" si="8"/>
        <v>0</v>
      </c>
      <c r="F31" s="332">
        <f t="shared" si="8"/>
        <v>0</v>
      </c>
      <c r="G31" s="332">
        <f t="shared" si="8"/>
        <v>0</v>
      </c>
      <c r="H31" s="332">
        <f t="shared" si="8"/>
        <v>0</v>
      </c>
      <c r="I31" s="332">
        <f t="shared" si="8"/>
        <v>0</v>
      </c>
      <c r="J31" s="332">
        <f t="shared" si="8"/>
        <v>0</v>
      </c>
      <c r="K31" s="332">
        <f t="shared" si="8"/>
        <v>0</v>
      </c>
      <c r="L31" s="332">
        <f t="shared" si="8"/>
        <v>0</v>
      </c>
      <c r="M31" s="332">
        <f t="shared" si="8"/>
        <v>0</v>
      </c>
      <c r="N31" s="332">
        <f t="shared" si="9"/>
        <v>0</v>
      </c>
      <c r="O31" s="86"/>
    </row>
    <row r="32" spans="1:39" x14ac:dyDescent="0.25">
      <c r="A32" s="336" t="str">
        <f t="shared" si="10"/>
        <v/>
      </c>
      <c r="B32" s="332">
        <f t="shared" si="8"/>
        <v>0</v>
      </c>
      <c r="C32" s="332">
        <f t="shared" si="8"/>
        <v>0</v>
      </c>
      <c r="D32" s="332">
        <f t="shared" si="8"/>
        <v>0</v>
      </c>
      <c r="E32" s="332">
        <f t="shared" si="8"/>
        <v>0</v>
      </c>
      <c r="F32" s="332">
        <f t="shared" si="8"/>
        <v>0</v>
      </c>
      <c r="G32" s="332">
        <f t="shared" si="8"/>
        <v>0</v>
      </c>
      <c r="H32" s="332">
        <f t="shared" si="8"/>
        <v>0</v>
      </c>
      <c r="I32" s="332">
        <f t="shared" si="8"/>
        <v>0</v>
      </c>
      <c r="J32" s="332">
        <f t="shared" si="8"/>
        <v>0</v>
      </c>
      <c r="K32" s="332">
        <f t="shared" si="8"/>
        <v>0</v>
      </c>
      <c r="L32" s="332">
        <f t="shared" si="8"/>
        <v>0</v>
      </c>
      <c r="M32" s="332">
        <f t="shared" si="8"/>
        <v>0</v>
      </c>
      <c r="N32" s="332">
        <f t="shared" si="9"/>
        <v>0</v>
      </c>
      <c r="O32" s="86"/>
    </row>
    <row r="33" spans="1:15" x14ac:dyDescent="0.25">
      <c r="A33" s="336" t="str">
        <f t="shared" si="10"/>
        <v/>
      </c>
      <c r="B33" s="332">
        <f t="shared" si="8"/>
        <v>0</v>
      </c>
      <c r="C33" s="332">
        <f t="shared" si="8"/>
        <v>0</v>
      </c>
      <c r="D33" s="332">
        <f t="shared" si="8"/>
        <v>0</v>
      </c>
      <c r="E33" s="332">
        <f t="shared" si="8"/>
        <v>0</v>
      </c>
      <c r="F33" s="332">
        <f t="shared" si="8"/>
        <v>0</v>
      </c>
      <c r="G33" s="332">
        <f t="shared" si="8"/>
        <v>0</v>
      </c>
      <c r="H33" s="332">
        <f t="shared" si="8"/>
        <v>0</v>
      </c>
      <c r="I33" s="332">
        <f t="shared" si="8"/>
        <v>0</v>
      </c>
      <c r="J33" s="332">
        <f t="shared" si="8"/>
        <v>0</v>
      </c>
      <c r="K33" s="332">
        <f t="shared" si="8"/>
        <v>0</v>
      </c>
      <c r="L33" s="332">
        <f t="shared" si="8"/>
        <v>0</v>
      </c>
      <c r="M33" s="332">
        <f t="shared" si="8"/>
        <v>0</v>
      </c>
      <c r="N33" s="332">
        <f t="shared" si="9"/>
        <v>0</v>
      </c>
      <c r="O33" s="86"/>
    </row>
    <row r="34" spans="1:15" x14ac:dyDescent="0.25">
      <c r="A34" s="336" t="str">
        <f t="shared" si="10"/>
        <v/>
      </c>
      <c r="B34" s="332">
        <f t="shared" si="8"/>
        <v>0</v>
      </c>
      <c r="C34" s="332">
        <f t="shared" si="8"/>
        <v>0</v>
      </c>
      <c r="D34" s="332">
        <f t="shared" si="8"/>
        <v>0</v>
      </c>
      <c r="E34" s="332">
        <f t="shared" si="8"/>
        <v>0</v>
      </c>
      <c r="F34" s="332">
        <f t="shared" si="8"/>
        <v>0</v>
      </c>
      <c r="G34" s="332">
        <f t="shared" si="8"/>
        <v>0</v>
      </c>
      <c r="H34" s="332">
        <f t="shared" si="8"/>
        <v>0</v>
      </c>
      <c r="I34" s="332">
        <f t="shared" si="8"/>
        <v>0</v>
      </c>
      <c r="J34" s="332">
        <f t="shared" si="8"/>
        <v>0</v>
      </c>
      <c r="K34" s="332">
        <f t="shared" si="8"/>
        <v>0</v>
      </c>
      <c r="L34" s="332">
        <f t="shared" si="8"/>
        <v>0</v>
      </c>
      <c r="M34" s="332">
        <f t="shared" si="8"/>
        <v>0</v>
      </c>
      <c r="N34" s="332">
        <f t="shared" si="9"/>
        <v>0</v>
      </c>
      <c r="O34" s="86"/>
    </row>
    <row r="35" spans="1:15" x14ac:dyDescent="0.25">
      <c r="A35" s="336" t="str">
        <f t="shared" si="10"/>
        <v/>
      </c>
      <c r="B35" s="332">
        <f t="shared" si="8"/>
        <v>0</v>
      </c>
      <c r="C35" s="332">
        <f t="shared" si="8"/>
        <v>0</v>
      </c>
      <c r="D35" s="332">
        <f t="shared" si="8"/>
        <v>0</v>
      </c>
      <c r="E35" s="332">
        <f t="shared" si="8"/>
        <v>0</v>
      </c>
      <c r="F35" s="332">
        <f t="shared" si="8"/>
        <v>0</v>
      </c>
      <c r="G35" s="332">
        <f t="shared" si="8"/>
        <v>0</v>
      </c>
      <c r="H35" s="332">
        <f t="shared" si="8"/>
        <v>0</v>
      </c>
      <c r="I35" s="332">
        <f t="shared" si="8"/>
        <v>0</v>
      </c>
      <c r="J35" s="332">
        <f t="shared" si="8"/>
        <v>0</v>
      </c>
      <c r="K35" s="332">
        <f t="shared" si="8"/>
        <v>0</v>
      </c>
      <c r="L35" s="332">
        <f t="shared" si="8"/>
        <v>0</v>
      </c>
      <c r="M35" s="332">
        <f t="shared" si="8"/>
        <v>0</v>
      </c>
      <c r="N35" s="332">
        <f t="shared" si="9"/>
        <v>0</v>
      </c>
      <c r="O35" s="86"/>
    </row>
    <row r="36" spans="1:15" x14ac:dyDescent="0.25">
      <c r="A36" s="336" t="str">
        <f t="shared" si="10"/>
        <v/>
      </c>
      <c r="B36" s="332">
        <f t="shared" si="8"/>
        <v>0</v>
      </c>
      <c r="C36" s="332">
        <f t="shared" si="8"/>
        <v>0</v>
      </c>
      <c r="D36" s="332">
        <f t="shared" si="8"/>
        <v>0</v>
      </c>
      <c r="E36" s="332">
        <f t="shared" si="8"/>
        <v>0</v>
      </c>
      <c r="F36" s="332">
        <f t="shared" si="8"/>
        <v>0</v>
      </c>
      <c r="G36" s="332">
        <f t="shared" si="8"/>
        <v>0</v>
      </c>
      <c r="H36" s="332">
        <f t="shared" si="8"/>
        <v>0</v>
      </c>
      <c r="I36" s="332">
        <f t="shared" si="8"/>
        <v>0</v>
      </c>
      <c r="J36" s="332">
        <f t="shared" si="8"/>
        <v>0</v>
      </c>
      <c r="K36" s="332">
        <f t="shared" si="8"/>
        <v>0</v>
      </c>
      <c r="L36" s="332">
        <f t="shared" si="8"/>
        <v>0</v>
      </c>
      <c r="M36" s="332">
        <f t="shared" si="8"/>
        <v>0</v>
      </c>
      <c r="N36" s="332">
        <f t="shared" si="9"/>
        <v>0</v>
      </c>
      <c r="O36" s="86"/>
    </row>
    <row r="37" spans="1:15" x14ac:dyDescent="0.25">
      <c r="A37" s="336" t="str">
        <f t="shared" si="10"/>
        <v/>
      </c>
      <c r="B37" s="332">
        <f t="shared" si="8"/>
        <v>0</v>
      </c>
      <c r="C37" s="332">
        <f t="shared" si="8"/>
        <v>0</v>
      </c>
      <c r="D37" s="332">
        <f t="shared" si="8"/>
        <v>0</v>
      </c>
      <c r="E37" s="332">
        <f t="shared" si="8"/>
        <v>0</v>
      </c>
      <c r="F37" s="332">
        <f t="shared" si="8"/>
        <v>0</v>
      </c>
      <c r="G37" s="332">
        <f t="shared" si="8"/>
        <v>0</v>
      </c>
      <c r="H37" s="332">
        <f t="shared" si="8"/>
        <v>0</v>
      </c>
      <c r="I37" s="332">
        <f t="shared" si="8"/>
        <v>0</v>
      </c>
      <c r="J37" s="332">
        <f t="shared" si="8"/>
        <v>0</v>
      </c>
      <c r="K37" s="332">
        <f t="shared" si="8"/>
        <v>0</v>
      </c>
      <c r="L37" s="332">
        <f t="shared" si="8"/>
        <v>0</v>
      </c>
      <c r="M37" s="332">
        <f t="shared" si="8"/>
        <v>0</v>
      </c>
      <c r="N37" s="332">
        <f t="shared" si="9"/>
        <v>0</v>
      </c>
      <c r="O37" s="86"/>
    </row>
    <row r="38" spans="1:15" s="2" customFormat="1" ht="13" x14ac:dyDescent="0.3">
      <c r="A38" s="334" t="s">
        <v>388</v>
      </c>
      <c r="B38" s="339">
        <f t="shared" ref="B38:M38" si="11">SUM(B28:B37)</f>
        <v>0</v>
      </c>
      <c r="C38" s="339">
        <f t="shared" si="11"/>
        <v>0</v>
      </c>
      <c r="D38" s="339">
        <f t="shared" si="11"/>
        <v>0</v>
      </c>
      <c r="E38" s="339">
        <f t="shared" si="11"/>
        <v>0</v>
      </c>
      <c r="F38" s="339">
        <f t="shared" si="11"/>
        <v>0</v>
      </c>
      <c r="G38" s="339">
        <f t="shared" si="11"/>
        <v>0</v>
      </c>
      <c r="H38" s="339">
        <f t="shared" si="11"/>
        <v>0</v>
      </c>
      <c r="I38" s="339">
        <f t="shared" si="11"/>
        <v>0</v>
      </c>
      <c r="J38" s="339">
        <f t="shared" si="11"/>
        <v>0</v>
      </c>
      <c r="K38" s="339">
        <f t="shared" si="11"/>
        <v>0</v>
      </c>
      <c r="L38" s="339">
        <f t="shared" si="11"/>
        <v>0</v>
      </c>
      <c r="M38" s="339">
        <f t="shared" si="11"/>
        <v>0</v>
      </c>
      <c r="N38" s="339">
        <f t="shared" si="9"/>
        <v>0</v>
      </c>
      <c r="O38" s="86"/>
    </row>
    <row r="39" spans="1:15" s="2" customFormat="1" ht="13" x14ac:dyDescent="0.3">
      <c r="A39" s="369"/>
      <c r="B39" s="370"/>
      <c r="C39" s="370"/>
      <c r="D39" s="370"/>
      <c r="E39" s="370"/>
      <c r="F39" s="370"/>
      <c r="G39" s="370"/>
      <c r="H39" s="370"/>
      <c r="I39" s="370"/>
      <c r="J39" s="370"/>
      <c r="K39" s="370"/>
      <c r="L39" s="370"/>
      <c r="M39" s="370"/>
      <c r="N39" s="370"/>
      <c r="O39" s="86"/>
    </row>
    <row r="40" spans="1:15" x14ac:dyDescent="0.25">
      <c r="A40" s="86"/>
      <c r="B40" s="86"/>
      <c r="C40" s="86"/>
      <c r="D40" s="86"/>
      <c r="E40" s="86"/>
      <c r="F40" s="86"/>
      <c r="G40" s="86"/>
      <c r="H40" s="86"/>
      <c r="I40" s="86"/>
      <c r="J40" s="86"/>
      <c r="K40" s="86"/>
      <c r="L40" s="86"/>
      <c r="M40" s="86"/>
      <c r="N40" s="86"/>
      <c r="O40" s="86"/>
    </row>
    <row r="41" spans="1:15" ht="13" x14ac:dyDescent="0.3">
      <c r="A41" s="333" t="s">
        <v>389</v>
      </c>
      <c r="B41" s="99" t="str">
        <f t="shared" ref="B41:M42" si="12">N15</f>
        <v>jan-26</v>
      </c>
      <c r="C41" s="99" t="str">
        <f t="shared" si="12"/>
        <v>feb-26</v>
      </c>
      <c r="D41" s="99" t="str">
        <f t="shared" si="12"/>
        <v>mar-26</v>
      </c>
      <c r="E41" s="99" t="str">
        <f t="shared" si="12"/>
        <v>apr-26</v>
      </c>
      <c r="F41" s="99" t="str">
        <f t="shared" si="12"/>
        <v>maj-26</v>
      </c>
      <c r="G41" s="99" t="str">
        <f t="shared" si="12"/>
        <v>jun-26</v>
      </c>
      <c r="H41" s="99" t="str">
        <f t="shared" si="12"/>
        <v>jul-26</v>
      </c>
      <c r="I41" s="99" t="str">
        <f t="shared" si="12"/>
        <v>aug-26</v>
      </c>
      <c r="J41" s="99" t="str">
        <f t="shared" si="12"/>
        <v>sep-26</v>
      </c>
      <c r="K41" s="99" t="str">
        <f t="shared" si="12"/>
        <v>okt-26</v>
      </c>
      <c r="L41" s="99" t="str">
        <f t="shared" si="12"/>
        <v>nov-26</v>
      </c>
      <c r="M41" s="99" t="str">
        <f t="shared" si="12"/>
        <v>dec-26</v>
      </c>
      <c r="N41" s="99" t="s">
        <v>388</v>
      </c>
      <c r="O41" s="86"/>
    </row>
    <row r="42" spans="1:15" x14ac:dyDescent="0.25">
      <c r="A42" s="335" t="str">
        <f t="shared" ref="A42:A51" si="13">IF(A3="","",A3)</f>
        <v/>
      </c>
      <c r="B42" s="332">
        <f>N16</f>
        <v>0</v>
      </c>
      <c r="C42" s="332">
        <f t="shared" si="12"/>
        <v>0</v>
      </c>
      <c r="D42" s="332">
        <f t="shared" si="12"/>
        <v>0</v>
      </c>
      <c r="E42" s="332">
        <f t="shared" si="12"/>
        <v>0</v>
      </c>
      <c r="F42" s="332">
        <f t="shared" si="12"/>
        <v>0</v>
      </c>
      <c r="G42" s="332">
        <f t="shared" si="12"/>
        <v>0</v>
      </c>
      <c r="H42" s="332">
        <f t="shared" si="12"/>
        <v>0</v>
      </c>
      <c r="I42" s="332">
        <f t="shared" si="12"/>
        <v>0</v>
      </c>
      <c r="J42" s="332">
        <f t="shared" si="12"/>
        <v>0</v>
      </c>
      <c r="K42" s="332">
        <f t="shared" si="12"/>
        <v>0</v>
      </c>
      <c r="L42" s="332">
        <f t="shared" si="12"/>
        <v>0</v>
      </c>
      <c r="M42" s="332">
        <f t="shared" si="12"/>
        <v>0</v>
      </c>
      <c r="N42" s="332">
        <f>SUM(B42:M42)</f>
        <v>0</v>
      </c>
      <c r="O42" s="86"/>
    </row>
    <row r="43" spans="1:15" x14ac:dyDescent="0.25">
      <c r="A43" s="335" t="str">
        <f t="shared" si="13"/>
        <v/>
      </c>
      <c r="B43" s="332">
        <f t="shared" ref="B43:M51" si="14">N17</f>
        <v>0</v>
      </c>
      <c r="C43" s="332">
        <f t="shared" si="14"/>
        <v>0</v>
      </c>
      <c r="D43" s="332">
        <f t="shared" si="14"/>
        <v>0</v>
      </c>
      <c r="E43" s="332">
        <f t="shared" si="14"/>
        <v>0</v>
      </c>
      <c r="F43" s="332">
        <f t="shared" si="14"/>
        <v>0</v>
      </c>
      <c r="G43" s="332">
        <f t="shared" si="14"/>
        <v>0</v>
      </c>
      <c r="H43" s="332">
        <f t="shared" si="14"/>
        <v>0</v>
      </c>
      <c r="I43" s="332">
        <f t="shared" si="14"/>
        <v>0</v>
      </c>
      <c r="J43" s="332">
        <f t="shared" si="14"/>
        <v>0</v>
      </c>
      <c r="K43" s="332">
        <f t="shared" si="14"/>
        <v>0</v>
      </c>
      <c r="L43" s="332">
        <f t="shared" si="14"/>
        <v>0</v>
      </c>
      <c r="M43" s="332">
        <f t="shared" si="14"/>
        <v>0</v>
      </c>
      <c r="N43" s="332">
        <f t="shared" ref="N43:N52" si="15">SUM(B43:M43)</f>
        <v>0</v>
      </c>
      <c r="O43" s="86"/>
    </row>
    <row r="44" spans="1:15" x14ac:dyDescent="0.25">
      <c r="A44" s="335" t="str">
        <f t="shared" si="13"/>
        <v/>
      </c>
      <c r="B44" s="332">
        <f t="shared" si="14"/>
        <v>0</v>
      </c>
      <c r="C44" s="332">
        <f t="shared" si="14"/>
        <v>0</v>
      </c>
      <c r="D44" s="332">
        <f t="shared" si="14"/>
        <v>0</v>
      </c>
      <c r="E44" s="332">
        <f t="shared" si="14"/>
        <v>0</v>
      </c>
      <c r="F44" s="332">
        <f t="shared" si="14"/>
        <v>0</v>
      </c>
      <c r="G44" s="332">
        <f t="shared" si="14"/>
        <v>0</v>
      </c>
      <c r="H44" s="332">
        <f t="shared" si="14"/>
        <v>0</v>
      </c>
      <c r="I44" s="332">
        <f t="shared" si="14"/>
        <v>0</v>
      </c>
      <c r="J44" s="332">
        <f t="shared" si="14"/>
        <v>0</v>
      </c>
      <c r="K44" s="332">
        <f t="shared" si="14"/>
        <v>0</v>
      </c>
      <c r="L44" s="332">
        <f t="shared" si="14"/>
        <v>0</v>
      </c>
      <c r="M44" s="332">
        <f t="shared" si="14"/>
        <v>0</v>
      </c>
      <c r="N44" s="332">
        <f t="shared" si="15"/>
        <v>0</v>
      </c>
      <c r="O44" s="86"/>
    </row>
    <row r="45" spans="1:15" x14ac:dyDescent="0.25">
      <c r="A45" s="335" t="str">
        <f t="shared" si="13"/>
        <v/>
      </c>
      <c r="B45" s="332">
        <f t="shared" si="14"/>
        <v>0</v>
      </c>
      <c r="C45" s="332">
        <f t="shared" si="14"/>
        <v>0</v>
      </c>
      <c r="D45" s="332">
        <f t="shared" si="14"/>
        <v>0</v>
      </c>
      <c r="E45" s="332">
        <f t="shared" si="14"/>
        <v>0</v>
      </c>
      <c r="F45" s="332">
        <f t="shared" si="14"/>
        <v>0</v>
      </c>
      <c r="G45" s="332">
        <f t="shared" si="14"/>
        <v>0</v>
      </c>
      <c r="H45" s="332">
        <f t="shared" si="14"/>
        <v>0</v>
      </c>
      <c r="I45" s="332">
        <f t="shared" si="14"/>
        <v>0</v>
      </c>
      <c r="J45" s="332">
        <f t="shared" si="14"/>
        <v>0</v>
      </c>
      <c r="K45" s="332">
        <f t="shared" si="14"/>
        <v>0</v>
      </c>
      <c r="L45" s="332">
        <f t="shared" si="14"/>
        <v>0</v>
      </c>
      <c r="M45" s="332">
        <f t="shared" si="14"/>
        <v>0</v>
      </c>
      <c r="N45" s="332">
        <f t="shared" si="15"/>
        <v>0</v>
      </c>
      <c r="O45" s="86"/>
    </row>
    <row r="46" spans="1:15" x14ac:dyDescent="0.25">
      <c r="A46" s="335" t="str">
        <f t="shared" si="13"/>
        <v/>
      </c>
      <c r="B46" s="332">
        <f t="shared" si="14"/>
        <v>0</v>
      </c>
      <c r="C46" s="332">
        <f t="shared" si="14"/>
        <v>0</v>
      </c>
      <c r="D46" s="332">
        <f t="shared" si="14"/>
        <v>0</v>
      </c>
      <c r="E46" s="332">
        <f t="shared" si="14"/>
        <v>0</v>
      </c>
      <c r="F46" s="332">
        <f t="shared" si="14"/>
        <v>0</v>
      </c>
      <c r="G46" s="332">
        <f t="shared" si="14"/>
        <v>0</v>
      </c>
      <c r="H46" s="332">
        <f t="shared" si="14"/>
        <v>0</v>
      </c>
      <c r="I46" s="332">
        <f t="shared" si="14"/>
        <v>0</v>
      </c>
      <c r="J46" s="332">
        <f t="shared" si="14"/>
        <v>0</v>
      </c>
      <c r="K46" s="332">
        <f t="shared" si="14"/>
        <v>0</v>
      </c>
      <c r="L46" s="332">
        <f t="shared" si="14"/>
        <v>0</v>
      </c>
      <c r="M46" s="332">
        <f t="shared" si="14"/>
        <v>0</v>
      </c>
      <c r="N46" s="332">
        <f t="shared" si="15"/>
        <v>0</v>
      </c>
      <c r="O46" s="86"/>
    </row>
    <row r="47" spans="1:15" x14ac:dyDescent="0.25">
      <c r="A47" s="335" t="str">
        <f t="shared" si="13"/>
        <v/>
      </c>
      <c r="B47" s="332">
        <f t="shared" si="14"/>
        <v>0</v>
      </c>
      <c r="C47" s="332">
        <f t="shared" si="14"/>
        <v>0</v>
      </c>
      <c r="D47" s="332">
        <f t="shared" si="14"/>
        <v>0</v>
      </c>
      <c r="E47" s="332">
        <f t="shared" si="14"/>
        <v>0</v>
      </c>
      <c r="F47" s="332">
        <f t="shared" si="14"/>
        <v>0</v>
      </c>
      <c r="G47" s="332">
        <f t="shared" si="14"/>
        <v>0</v>
      </c>
      <c r="H47" s="332">
        <f t="shared" si="14"/>
        <v>0</v>
      </c>
      <c r="I47" s="332">
        <f t="shared" si="14"/>
        <v>0</v>
      </c>
      <c r="J47" s="332">
        <f t="shared" si="14"/>
        <v>0</v>
      </c>
      <c r="K47" s="332">
        <f t="shared" si="14"/>
        <v>0</v>
      </c>
      <c r="L47" s="332">
        <f t="shared" si="14"/>
        <v>0</v>
      </c>
      <c r="M47" s="332">
        <f t="shared" si="14"/>
        <v>0</v>
      </c>
      <c r="N47" s="332">
        <f t="shared" si="15"/>
        <v>0</v>
      </c>
      <c r="O47" s="86"/>
    </row>
    <row r="48" spans="1:15" x14ac:dyDescent="0.25">
      <c r="A48" s="335" t="str">
        <f t="shared" si="13"/>
        <v/>
      </c>
      <c r="B48" s="332">
        <f t="shared" si="14"/>
        <v>0</v>
      </c>
      <c r="C48" s="332">
        <f t="shared" si="14"/>
        <v>0</v>
      </c>
      <c r="D48" s="332">
        <f t="shared" si="14"/>
        <v>0</v>
      </c>
      <c r="E48" s="332">
        <f t="shared" si="14"/>
        <v>0</v>
      </c>
      <c r="F48" s="332">
        <f t="shared" si="14"/>
        <v>0</v>
      </c>
      <c r="G48" s="332">
        <f t="shared" si="14"/>
        <v>0</v>
      </c>
      <c r="H48" s="332">
        <f t="shared" si="14"/>
        <v>0</v>
      </c>
      <c r="I48" s="332">
        <f t="shared" si="14"/>
        <v>0</v>
      </c>
      <c r="J48" s="332">
        <f t="shared" si="14"/>
        <v>0</v>
      </c>
      <c r="K48" s="332">
        <f t="shared" si="14"/>
        <v>0</v>
      </c>
      <c r="L48" s="332">
        <f t="shared" si="14"/>
        <v>0</v>
      </c>
      <c r="M48" s="332">
        <f t="shared" si="14"/>
        <v>0</v>
      </c>
      <c r="N48" s="332">
        <f t="shared" si="15"/>
        <v>0</v>
      </c>
      <c r="O48" s="86"/>
    </row>
    <row r="49" spans="1:15" x14ac:dyDescent="0.25">
      <c r="A49" s="335" t="str">
        <f t="shared" si="13"/>
        <v/>
      </c>
      <c r="B49" s="332">
        <f t="shared" si="14"/>
        <v>0</v>
      </c>
      <c r="C49" s="332">
        <f t="shared" si="14"/>
        <v>0</v>
      </c>
      <c r="D49" s="332">
        <f t="shared" si="14"/>
        <v>0</v>
      </c>
      <c r="E49" s="332">
        <f t="shared" si="14"/>
        <v>0</v>
      </c>
      <c r="F49" s="332">
        <f t="shared" si="14"/>
        <v>0</v>
      </c>
      <c r="G49" s="332">
        <f t="shared" si="14"/>
        <v>0</v>
      </c>
      <c r="H49" s="332">
        <f t="shared" si="14"/>
        <v>0</v>
      </c>
      <c r="I49" s="332">
        <f t="shared" si="14"/>
        <v>0</v>
      </c>
      <c r="J49" s="332">
        <f t="shared" si="14"/>
        <v>0</v>
      </c>
      <c r="K49" s="332">
        <f t="shared" si="14"/>
        <v>0</v>
      </c>
      <c r="L49" s="332">
        <f t="shared" si="14"/>
        <v>0</v>
      </c>
      <c r="M49" s="332">
        <f t="shared" si="14"/>
        <v>0</v>
      </c>
      <c r="N49" s="332">
        <f t="shared" si="15"/>
        <v>0</v>
      </c>
      <c r="O49" s="86"/>
    </row>
    <row r="50" spans="1:15" x14ac:dyDescent="0.25">
      <c r="A50" s="335" t="str">
        <f t="shared" si="13"/>
        <v/>
      </c>
      <c r="B50" s="332">
        <f t="shared" si="14"/>
        <v>0</v>
      </c>
      <c r="C50" s="332">
        <f t="shared" si="14"/>
        <v>0</v>
      </c>
      <c r="D50" s="332">
        <f t="shared" si="14"/>
        <v>0</v>
      </c>
      <c r="E50" s="332">
        <f t="shared" si="14"/>
        <v>0</v>
      </c>
      <c r="F50" s="332">
        <f t="shared" si="14"/>
        <v>0</v>
      </c>
      <c r="G50" s="332">
        <f t="shared" si="14"/>
        <v>0</v>
      </c>
      <c r="H50" s="332">
        <f t="shared" si="14"/>
        <v>0</v>
      </c>
      <c r="I50" s="332">
        <f t="shared" si="14"/>
        <v>0</v>
      </c>
      <c r="J50" s="332">
        <f t="shared" si="14"/>
        <v>0</v>
      </c>
      <c r="K50" s="332">
        <f t="shared" si="14"/>
        <v>0</v>
      </c>
      <c r="L50" s="332">
        <f t="shared" si="14"/>
        <v>0</v>
      </c>
      <c r="M50" s="332">
        <f t="shared" si="14"/>
        <v>0</v>
      </c>
      <c r="N50" s="332">
        <f t="shared" si="15"/>
        <v>0</v>
      </c>
      <c r="O50" s="86"/>
    </row>
    <row r="51" spans="1:15" x14ac:dyDescent="0.25">
      <c r="A51" s="335" t="str">
        <f t="shared" si="13"/>
        <v/>
      </c>
      <c r="B51" s="332">
        <f t="shared" si="14"/>
        <v>0</v>
      </c>
      <c r="C51" s="332">
        <f t="shared" si="14"/>
        <v>0</v>
      </c>
      <c r="D51" s="332">
        <f t="shared" si="14"/>
        <v>0</v>
      </c>
      <c r="E51" s="332">
        <f t="shared" si="14"/>
        <v>0</v>
      </c>
      <c r="F51" s="332">
        <f t="shared" si="14"/>
        <v>0</v>
      </c>
      <c r="G51" s="332">
        <f t="shared" si="14"/>
        <v>0</v>
      </c>
      <c r="H51" s="332">
        <f t="shared" si="14"/>
        <v>0</v>
      </c>
      <c r="I51" s="332">
        <f t="shared" si="14"/>
        <v>0</v>
      </c>
      <c r="J51" s="332">
        <f t="shared" si="14"/>
        <v>0</v>
      </c>
      <c r="K51" s="332">
        <f t="shared" si="14"/>
        <v>0</v>
      </c>
      <c r="L51" s="332">
        <f t="shared" si="14"/>
        <v>0</v>
      </c>
      <c r="M51" s="332">
        <f t="shared" si="14"/>
        <v>0</v>
      </c>
      <c r="N51" s="332">
        <f t="shared" si="15"/>
        <v>0</v>
      </c>
      <c r="O51" s="86"/>
    </row>
    <row r="52" spans="1:15" s="2" customFormat="1" ht="13" x14ac:dyDescent="0.3">
      <c r="A52" s="334" t="s">
        <v>388</v>
      </c>
      <c r="B52" s="339">
        <f t="shared" ref="B52:M52" si="16">SUM(B42:B51)</f>
        <v>0</v>
      </c>
      <c r="C52" s="339">
        <f t="shared" si="16"/>
        <v>0</v>
      </c>
      <c r="D52" s="339">
        <f t="shared" si="16"/>
        <v>0</v>
      </c>
      <c r="E52" s="339">
        <f t="shared" si="16"/>
        <v>0</v>
      </c>
      <c r="F52" s="339">
        <f t="shared" si="16"/>
        <v>0</v>
      </c>
      <c r="G52" s="339">
        <f t="shared" si="16"/>
        <v>0</v>
      </c>
      <c r="H52" s="339">
        <f t="shared" si="16"/>
        <v>0</v>
      </c>
      <c r="I52" s="339">
        <f t="shared" si="16"/>
        <v>0</v>
      </c>
      <c r="J52" s="339">
        <f t="shared" si="16"/>
        <v>0</v>
      </c>
      <c r="K52" s="339">
        <f t="shared" si="16"/>
        <v>0</v>
      </c>
      <c r="L52" s="339">
        <f t="shared" si="16"/>
        <v>0</v>
      </c>
      <c r="M52" s="339">
        <f t="shared" si="16"/>
        <v>0</v>
      </c>
      <c r="N52" s="339">
        <f t="shared" si="15"/>
        <v>0</v>
      </c>
      <c r="O52" s="86"/>
    </row>
    <row r="53" spans="1:15" s="2" customFormat="1" ht="13" x14ac:dyDescent="0.3">
      <c r="A53" s="369"/>
      <c r="B53" s="370"/>
      <c r="C53" s="370"/>
      <c r="D53" s="370"/>
      <c r="E53" s="370"/>
      <c r="F53" s="370"/>
      <c r="G53" s="370"/>
      <c r="H53" s="370"/>
      <c r="I53" s="370"/>
      <c r="J53" s="370"/>
      <c r="K53" s="370"/>
      <c r="L53" s="370"/>
      <c r="M53" s="370"/>
      <c r="N53" s="370"/>
      <c r="O53" s="86"/>
    </row>
    <row r="54" spans="1:15" x14ac:dyDescent="0.25">
      <c r="A54" s="86"/>
      <c r="B54" s="86"/>
      <c r="C54" s="86"/>
      <c r="D54" s="86"/>
      <c r="E54" s="86"/>
      <c r="F54" s="86"/>
      <c r="G54" s="86"/>
      <c r="H54" s="86"/>
      <c r="I54" s="86"/>
      <c r="J54" s="86"/>
      <c r="K54" s="86"/>
      <c r="L54" s="86"/>
      <c r="M54" s="86"/>
      <c r="N54" s="86"/>
      <c r="O54" s="86"/>
    </row>
    <row r="55" spans="1:15" ht="13" x14ac:dyDescent="0.3">
      <c r="A55" s="333" t="s">
        <v>450</v>
      </c>
      <c r="B55" s="99" t="str">
        <f>Z15</f>
        <v>jan-27</v>
      </c>
      <c r="C55" s="99" t="str">
        <f t="shared" ref="C55:M65" si="17">AA15</f>
        <v>feb-27</v>
      </c>
      <c r="D55" s="99" t="str">
        <f t="shared" si="17"/>
        <v>mar-27</v>
      </c>
      <c r="E55" s="99" t="str">
        <f t="shared" si="17"/>
        <v>apr-27</v>
      </c>
      <c r="F55" s="99" t="str">
        <f t="shared" si="17"/>
        <v>maj-27</v>
      </c>
      <c r="G55" s="99" t="str">
        <f t="shared" si="17"/>
        <v>jun-27</v>
      </c>
      <c r="H55" s="99" t="str">
        <f t="shared" si="17"/>
        <v>jul-27</v>
      </c>
      <c r="I55" s="99" t="str">
        <f t="shared" si="17"/>
        <v>aug-27</v>
      </c>
      <c r="J55" s="99" t="str">
        <f t="shared" si="17"/>
        <v>sep-27</v>
      </c>
      <c r="K55" s="99" t="str">
        <f t="shared" si="17"/>
        <v>okt-27</v>
      </c>
      <c r="L55" s="99" t="str">
        <f t="shared" si="17"/>
        <v>nov-27</v>
      </c>
      <c r="M55" s="99" t="str">
        <f t="shared" si="17"/>
        <v>dec-27</v>
      </c>
      <c r="N55" s="99" t="s">
        <v>388</v>
      </c>
      <c r="O55" s="86"/>
    </row>
    <row r="56" spans="1:15" x14ac:dyDescent="0.25">
      <c r="A56" s="335" t="str">
        <f>IF(A3="","",A3)</f>
        <v/>
      </c>
      <c r="B56" s="332">
        <f>Z16</f>
        <v>0</v>
      </c>
      <c r="C56" s="332">
        <f t="shared" si="17"/>
        <v>0</v>
      </c>
      <c r="D56" s="332">
        <f t="shared" si="17"/>
        <v>0</v>
      </c>
      <c r="E56" s="332">
        <f t="shared" si="17"/>
        <v>0</v>
      </c>
      <c r="F56" s="332">
        <f t="shared" si="17"/>
        <v>0</v>
      </c>
      <c r="G56" s="332">
        <f t="shared" si="17"/>
        <v>0</v>
      </c>
      <c r="H56" s="332">
        <f t="shared" si="17"/>
        <v>0</v>
      </c>
      <c r="I56" s="332">
        <f t="shared" si="17"/>
        <v>0</v>
      </c>
      <c r="J56" s="332">
        <f t="shared" si="17"/>
        <v>0</v>
      </c>
      <c r="K56" s="332">
        <f t="shared" si="17"/>
        <v>0</v>
      </c>
      <c r="L56" s="332">
        <f t="shared" si="17"/>
        <v>0</v>
      </c>
      <c r="M56" s="332">
        <f t="shared" si="17"/>
        <v>0</v>
      </c>
      <c r="N56" s="332">
        <f>SUM(B56:M56)</f>
        <v>0</v>
      </c>
      <c r="O56" s="86"/>
    </row>
    <row r="57" spans="1:15" x14ac:dyDescent="0.25">
      <c r="A57" s="335" t="str">
        <f t="shared" ref="A57:A65" si="18">IF(A4="","",A4)</f>
        <v/>
      </c>
      <c r="B57" s="332">
        <f t="shared" ref="B57:B65" si="19">Z17</f>
        <v>0</v>
      </c>
      <c r="C57" s="332">
        <f t="shared" si="17"/>
        <v>0</v>
      </c>
      <c r="D57" s="332">
        <f t="shared" si="17"/>
        <v>0</v>
      </c>
      <c r="E57" s="332">
        <f t="shared" si="17"/>
        <v>0</v>
      </c>
      <c r="F57" s="332">
        <f t="shared" si="17"/>
        <v>0</v>
      </c>
      <c r="G57" s="332">
        <f t="shared" si="17"/>
        <v>0</v>
      </c>
      <c r="H57" s="332">
        <f t="shared" si="17"/>
        <v>0</v>
      </c>
      <c r="I57" s="332">
        <f t="shared" si="17"/>
        <v>0</v>
      </c>
      <c r="J57" s="332">
        <f t="shared" si="17"/>
        <v>0</v>
      </c>
      <c r="K57" s="332">
        <f t="shared" si="17"/>
        <v>0</v>
      </c>
      <c r="L57" s="332">
        <f t="shared" si="17"/>
        <v>0</v>
      </c>
      <c r="M57" s="332">
        <f t="shared" si="17"/>
        <v>0</v>
      </c>
      <c r="N57" s="332">
        <f t="shared" ref="N57:N66" si="20">SUM(B57:M57)</f>
        <v>0</v>
      </c>
      <c r="O57" s="86"/>
    </row>
    <row r="58" spans="1:15" x14ac:dyDescent="0.25">
      <c r="A58" s="335" t="str">
        <f t="shared" si="18"/>
        <v/>
      </c>
      <c r="B58" s="332">
        <f t="shared" si="19"/>
        <v>0</v>
      </c>
      <c r="C58" s="332">
        <f t="shared" si="17"/>
        <v>0</v>
      </c>
      <c r="D58" s="332">
        <f t="shared" si="17"/>
        <v>0</v>
      </c>
      <c r="E58" s="332">
        <f t="shared" si="17"/>
        <v>0</v>
      </c>
      <c r="F58" s="332">
        <f t="shared" si="17"/>
        <v>0</v>
      </c>
      <c r="G58" s="332">
        <f t="shared" si="17"/>
        <v>0</v>
      </c>
      <c r="H58" s="332">
        <f t="shared" si="17"/>
        <v>0</v>
      </c>
      <c r="I58" s="332">
        <f t="shared" si="17"/>
        <v>0</v>
      </c>
      <c r="J58" s="332">
        <f t="shared" si="17"/>
        <v>0</v>
      </c>
      <c r="K58" s="332">
        <f t="shared" si="17"/>
        <v>0</v>
      </c>
      <c r="L58" s="332">
        <f t="shared" si="17"/>
        <v>0</v>
      </c>
      <c r="M58" s="332">
        <f t="shared" si="17"/>
        <v>0</v>
      </c>
      <c r="N58" s="332">
        <f t="shared" si="20"/>
        <v>0</v>
      </c>
      <c r="O58" s="86"/>
    </row>
    <row r="59" spans="1:15" x14ac:dyDescent="0.25">
      <c r="A59" s="335" t="str">
        <f t="shared" si="18"/>
        <v/>
      </c>
      <c r="B59" s="332">
        <f t="shared" si="19"/>
        <v>0</v>
      </c>
      <c r="C59" s="332">
        <f t="shared" si="17"/>
        <v>0</v>
      </c>
      <c r="D59" s="332">
        <f t="shared" si="17"/>
        <v>0</v>
      </c>
      <c r="E59" s="332">
        <f t="shared" si="17"/>
        <v>0</v>
      </c>
      <c r="F59" s="332">
        <f t="shared" si="17"/>
        <v>0</v>
      </c>
      <c r="G59" s="332">
        <f t="shared" si="17"/>
        <v>0</v>
      </c>
      <c r="H59" s="332">
        <f t="shared" si="17"/>
        <v>0</v>
      </c>
      <c r="I59" s="332">
        <f t="shared" si="17"/>
        <v>0</v>
      </c>
      <c r="J59" s="332">
        <f t="shared" si="17"/>
        <v>0</v>
      </c>
      <c r="K59" s="332">
        <f t="shared" si="17"/>
        <v>0</v>
      </c>
      <c r="L59" s="332">
        <f t="shared" si="17"/>
        <v>0</v>
      </c>
      <c r="M59" s="332">
        <f t="shared" si="17"/>
        <v>0</v>
      </c>
      <c r="N59" s="332">
        <f t="shared" si="20"/>
        <v>0</v>
      </c>
      <c r="O59" s="86"/>
    </row>
    <row r="60" spans="1:15" x14ac:dyDescent="0.25">
      <c r="A60" s="335" t="str">
        <f t="shared" si="18"/>
        <v/>
      </c>
      <c r="B60" s="332">
        <f t="shared" si="19"/>
        <v>0</v>
      </c>
      <c r="C60" s="332">
        <f t="shared" si="17"/>
        <v>0</v>
      </c>
      <c r="D60" s="332">
        <f t="shared" si="17"/>
        <v>0</v>
      </c>
      <c r="E60" s="332">
        <f t="shared" si="17"/>
        <v>0</v>
      </c>
      <c r="F60" s="332">
        <f t="shared" si="17"/>
        <v>0</v>
      </c>
      <c r="G60" s="332">
        <f t="shared" si="17"/>
        <v>0</v>
      </c>
      <c r="H60" s="332">
        <f t="shared" si="17"/>
        <v>0</v>
      </c>
      <c r="I60" s="332">
        <f t="shared" si="17"/>
        <v>0</v>
      </c>
      <c r="J60" s="332">
        <f t="shared" si="17"/>
        <v>0</v>
      </c>
      <c r="K60" s="332">
        <f t="shared" si="17"/>
        <v>0</v>
      </c>
      <c r="L60" s="332">
        <f t="shared" si="17"/>
        <v>0</v>
      </c>
      <c r="M60" s="332">
        <f t="shared" si="17"/>
        <v>0</v>
      </c>
      <c r="N60" s="332">
        <f t="shared" si="20"/>
        <v>0</v>
      </c>
      <c r="O60" s="86"/>
    </row>
    <row r="61" spans="1:15" x14ac:dyDescent="0.25">
      <c r="A61" s="335" t="str">
        <f t="shared" si="18"/>
        <v/>
      </c>
      <c r="B61" s="332">
        <f t="shared" si="19"/>
        <v>0</v>
      </c>
      <c r="C61" s="332">
        <f t="shared" si="17"/>
        <v>0</v>
      </c>
      <c r="D61" s="332">
        <f t="shared" si="17"/>
        <v>0</v>
      </c>
      <c r="E61" s="332">
        <f t="shared" si="17"/>
        <v>0</v>
      </c>
      <c r="F61" s="332">
        <f t="shared" si="17"/>
        <v>0</v>
      </c>
      <c r="G61" s="332">
        <f t="shared" si="17"/>
        <v>0</v>
      </c>
      <c r="H61" s="332">
        <f t="shared" si="17"/>
        <v>0</v>
      </c>
      <c r="I61" s="332">
        <f t="shared" si="17"/>
        <v>0</v>
      </c>
      <c r="J61" s="332">
        <f t="shared" si="17"/>
        <v>0</v>
      </c>
      <c r="K61" s="332">
        <f t="shared" si="17"/>
        <v>0</v>
      </c>
      <c r="L61" s="332">
        <f t="shared" si="17"/>
        <v>0</v>
      </c>
      <c r="M61" s="332">
        <f t="shared" si="17"/>
        <v>0</v>
      </c>
      <c r="N61" s="332">
        <f t="shared" si="20"/>
        <v>0</v>
      </c>
      <c r="O61" s="86"/>
    </row>
    <row r="62" spans="1:15" x14ac:dyDescent="0.25">
      <c r="A62" s="335" t="str">
        <f t="shared" si="18"/>
        <v/>
      </c>
      <c r="B62" s="332">
        <f t="shared" si="19"/>
        <v>0</v>
      </c>
      <c r="C62" s="332">
        <f t="shared" si="17"/>
        <v>0</v>
      </c>
      <c r="D62" s="332">
        <f t="shared" si="17"/>
        <v>0</v>
      </c>
      <c r="E62" s="332">
        <f t="shared" si="17"/>
        <v>0</v>
      </c>
      <c r="F62" s="332">
        <f t="shared" si="17"/>
        <v>0</v>
      </c>
      <c r="G62" s="332">
        <f t="shared" si="17"/>
        <v>0</v>
      </c>
      <c r="H62" s="332">
        <f t="shared" si="17"/>
        <v>0</v>
      </c>
      <c r="I62" s="332">
        <f t="shared" si="17"/>
        <v>0</v>
      </c>
      <c r="J62" s="332">
        <f t="shared" si="17"/>
        <v>0</v>
      </c>
      <c r="K62" s="332">
        <f t="shared" si="17"/>
        <v>0</v>
      </c>
      <c r="L62" s="332">
        <f t="shared" si="17"/>
        <v>0</v>
      </c>
      <c r="M62" s="332">
        <f t="shared" si="17"/>
        <v>0</v>
      </c>
      <c r="N62" s="332">
        <f t="shared" si="20"/>
        <v>0</v>
      </c>
      <c r="O62" s="86"/>
    </row>
    <row r="63" spans="1:15" x14ac:dyDescent="0.25">
      <c r="A63" s="335" t="str">
        <f t="shared" si="18"/>
        <v/>
      </c>
      <c r="B63" s="332">
        <f t="shared" si="19"/>
        <v>0</v>
      </c>
      <c r="C63" s="332">
        <f t="shared" si="17"/>
        <v>0</v>
      </c>
      <c r="D63" s="332">
        <f t="shared" si="17"/>
        <v>0</v>
      </c>
      <c r="E63" s="332">
        <f t="shared" si="17"/>
        <v>0</v>
      </c>
      <c r="F63" s="332">
        <f t="shared" si="17"/>
        <v>0</v>
      </c>
      <c r="G63" s="332">
        <f t="shared" si="17"/>
        <v>0</v>
      </c>
      <c r="H63" s="332">
        <f t="shared" si="17"/>
        <v>0</v>
      </c>
      <c r="I63" s="332">
        <f t="shared" si="17"/>
        <v>0</v>
      </c>
      <c r="J63" s="332">
        <f t="shared" si="17"/>
        <v>0</v>
      </c>
      <c r="K63" s="332">
        <f t="shared" si="17"/>
        <v>0</v>
      </c>
      <c r="L63" s="332">
        <f t="shared" si="17"/>
        <v>0</v>
      </c>
      <c r="M63" s="332">
        <f t="shared" si="17"/>
        <v>0</v>
      </c>
      <c r="N63" s="332">
        <f t="shared" si="20"/>
        <v>0</v>
      </c>
      <c r="O63" s="86"/>
    </row>
    <row r="64" spans="1:15" x14ac:dyDescent="0.25">
      <c r="A64" s="335" t="str">
        <f t="shared" si="18"/>
        <v/>
      </c>
      <c r="B64" s="332">
        <f t="shared" si="19"/>
        <v>0</v>
      </c>
      <c r="C64" s="332">
        <f t="shared" si="17"/>
        <v>0</v>
      </c>
      <c r="D64" s="332">
        <f t="shared" si="17"/>
        <v>0</v>
      </c>
      <c r="E64" s="332">
        <f t="shared" si="17"/>
        <v>0</v>
      </c>
      <c r="F64" s="332">
        <f t="shared" si="17"/>
        <v>0</v>
      </c>
      <c r="G64" s="332">
        <f t="shared" si="17"/>
        <v>0</v>
      </c>
      <c r="H64" s="332">
        <f t="shared" si="17"/>
        <v>0</v>
      </c>
      <c r="I64" s="332">
        <f t="shared" si="17"/>
        <v>0</v>
      </c>
      <c r="J64" s="332">
        <f t="shared" si="17"/>
        <v>0</v>
      </c>
      <c r="K64" s="332">
        <f t="shared" si="17"/>
        <v>0</v>
      </c>
      <c r="L64" s="332">
        <f t="shared" si="17"/>
        <v>0</v>
      </c>
      <c r="M64" s="332">
        <f t="shared" si="17"/>
        <v>0</v>
      </c>
      <c r="N64" s="332">
        <f t="shared" si="20"/>
        <v>0</v>
      </c>
      <c r="O64" s="86"/>
    </row>
    <row r="65" spans="1:15" x14ac:dyDescent="0.25">
      <c r="A65" s="335" t="str">
        <f t="shared" si="18"/>
        <v/>
      </c>
      <c r="B65" s="332">
        <f t="shared" si="19"/>
        <v>0</v>
      </c>
      <c r="C65" s="332">
        <f t="shared" si="17"/>
        <v>0</v>
      </c>
      <c r="D65" s="332">
        <f t="shared" si="17"/>
        <v>0</v>
      </c>
      <c r="E65" s="332">
        <f t="shared" si="17"/>
        <v>0</v>
      </c>
      <c r="F65" s="332">
        <f t="shared" si="17"/>
        <v>0</v>
      </c>
      <c r="G65" s="332">
        <f t="shared" si="17"/>
        <v>0</v>
      </c>
      <c r="H65" s="332">
        <f t="shared" si="17"/>
        <v>0</v>
      </c>
      <c r="I65" s="332">
        <f t="shared" si="17"/>
        <v>0</v>
      </c>
      <c r="J65" s="332">
        <f t="shared" si="17"/>
        <v>0</v>
      </c>
      <c r="K65" s="332">
        <f t="shared" si="17"/>
        <v>0</v>
      </c>
      <c r="L65" s="332">
        <f t="shared" si="17"/>
        <v>0</v>
      </c>
      <c r="M65" s="332">
        <f t="shared" si="17"/>
        <v>0</v>
      </c>
      <c r="N65" s="332">
        <f t="shared" si="20"/>
        <v>0</v>
      </c>
      <c r="O65" s="86"/>
    </row>
    <row r="66" spans="1:15" ht="13" x14ac:dyDescent="0.3">
      <c r="A66" s="334" t="s">
        <v>388</v>
      </c>
      <c r="B66" s="339">
        <f t="shared" ref="B66:M66" si="21">SUM(B56:B65)</f>
        <v>0</v>
      </c>
      <c r="C66" s="339">
        <f t="shared" si="21"/>
        <v>0</v>
      </c>
      <c r="D66" s="339">
        <f t="shared" si="21"/>
        <v>0</v>
      </c>
      <c r="E66" s="339">
        <f t="shared" si="21"/>
        <v>0</v>
      </c>
      <c r="F66" s="339">
        <f t="shared" si="21"/>
        <v>0</v>
      </c>
      <c r="G66" s="339">
        <f t="shared" si="21"/>
        <v>0</v>
      </c>
      <c r="H66" s="339">
        <f t="shared" si="21"/>
        <v>0</v>
      </c>
      <c r="I66" s="339">
        <f t="shared" si="21"/>
        <v>0</v>
      </c>
      <c r="J66" s="339">
        <f t="shared" si="21"/>
        <v>0</v>
      </c>
      <c r="K66" s="339">
        <f t="shared" si="21"/>
        <v>0</v>
      </c>
      <c r="L66" s="339">
        <f t="shared" si="21"/>
        <v>0</v>
      </c>
      <c r="M66" s="339">
        <f t="shared" si="21"/>
        <v>0</v>
      </c>
      <c r="N66" s="339">
        <f t="shared" si="20"/>
        <v>0</v>
      </c>
      <c r="O66" s="86"/>
    </row>
  </sheetData>
  <sheetProtection sheet="1" formatColumns="0" formatRows="0"/>
  <dataValidations count="2">
    <dataValidation type="whole" allowBlank="1" showInputMessage="1" showErrorMessage="1" sqref="C3:C12" xr:uid="{25B8DD56-1DDB-4C45-A99F-4ACB082C4113}">
      <formula1>0</formula1>
      <formula2>50</formula2>
    </dataValidation>
    <dataValidation type="list" allowBlank="1" showInputMessage="1" showErrorMessage="1" sqref="D3:D12" xr:uid="{36ADE42B-1951-4C8C-ACF8-724D1D226784}">
      <formula1>$B$15:$AK$15</formula1>
    </dataValidation>
  </dataValidations>
  <pageMargins left="0.23622047244094491" right="0.23622047244094491" top="0.74803149606299213" bottom="0.74803149606299213"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8"/>
  <dimension ref="A1:AM183"/>
  <sheetViews>
    <sheetView showGridLines="0" workbookViewId="0">
      <pane ySplit="4" topLeftCell="A5" activePane="bottomLeft" state="frozen"/>
      <selection pane="bottomLeft" activeCell="AM32" sqref="AM32"/>
    </sheetView>
  </sheetViews>
  <sheetFormatPr defaultColWidth="8.81640625" defaultRowHeight="12.5" outlineLevelRow="1" x14ac:dyDescent="0.25"/>
  <cols>
    <col min="1" max="1" width="36.1796875" customWidth="1"/>
    <col min="2" max="2" width="10.453125" customWidth="1"/>
    <col min="3" max="37" width="9.36328125" customWidth="1"/>
  </cols>
  <sheetData>
    <row r="1" spans="1:39" ht="13" x14ac:dyDescent="0.3">
      <c r="B1" s="14" t="s">
        <v>60</v>
      </c>
      <c r="C1" s="15"/>
      <c r="D1" s="15"/>
      <c r="E1" s="15"/>
      <c r="F1" s="15"/>
      <c r="G1" s="15"/>
      <c r="H1" s="15"/>
      <c r="I1" s="15"/>
      <c r="J1" s="15"/>
      <c r="K1" s="15"/>
      <c r="L1" s="15"/>
      <c r="M1" s="16"/>
      <c r="N1" s="14" t="s">
        <v>61</v>
      </c>
      <c r="O1" s="15"/>
      <c r="P1" s="15"/>
      <c r="Q1" s="15"/>
      <c r="R1" s="15"/>
      <c r="S1" s="15"/>
      <c r="T1" s="15"/>
      <c r="U1" s="15"/>
      <c r="V1" s="15"/>
      <c r="W1" s="15"/>
      <c r="X1" s="15"/>
      <c r="Y1" s="16"/>
      <c r="Z1" s="14" t="s">
        <v>447</v>
      </c>
      <c r="AA1" s="15"/>
      <c r="AB1" s="15"/>
      <c r="AC1" s="15"/>
      <c r="AD1" s="15"/>
      <c r="AE1" s="15"/>
      <c r="AF1" s="15"/>
      <c r="AG1" s="15"/>
      <c r="AH1" s="15"/>
      <c r="AI1" s="15"/>
      <c r="AJ1" s="15"/>
      <c r="AK1" s="16"/>
    </row>
    <row r="2" spans="1:39" x14ac:dyDescent="0.25">
      <c r="A2" t="str">
        <f>'Res Bud År1'!A3</f>
        <v>Alla belopp kronor (kr)</v>
      </c>
      <c r="B2" s="17"/>
      <c r="M2" s="18"/>
      <c r="N2" s="17"/>
      <c r="Y2" s="18"/>
      <c r="Z2" s="17"/>
      <c r="AK2" s="18"/>
    </row>
    <row r="3" spans="1:39" ht="13" x14ac:dyDescent="0.3">
      <c r="A3" s="11"/>
      <c r="B3" s="80" t="str">
        <f>'Res Bud År1'!D4</f>
        <v>jan-25</v>
      </c>
      <c r="C3" s="81" t="str">
        <f>'Res Bud År1'!E4</f>
        <v>feb-25</v>
      </c>
      <c r="D3" s="81" t="str">
        <f>'Res Bud År1'!F4</f>
        <v>mar-25</v>
      </c>
      <c r="E3" s="81" t="str">
        <f>'Res Bud År1'!G4</f>
        <v>apr-25</v>
      </c>
      <c r="F3" s="81" t="str">
        <f>'Res Bud År1'!H4</f>
        <v>maj-25</v>
      </c>
      <c r="G3" s="81" t="str">
        <f>'Res Bud År1'!I4</f>
        <v>jun-25</v>
      </c>
      <c r="H3" s="81" t="str">
        <f>'Res Bud År1'!J4</f>
        <v>jul-25</v>
      </c>
      <c r="I3" s="81" t="str">
        <f>'Res Bud År1'!K4</f>
        <v>aug-25</v>
      </c>
      <c r="J3" s="81" t="str">
        <f>'Res Bud År1'!L4</f>
        <v>sep-25</v>
      </c>
      <c r="K3" s="81" t="str">
        <f>'Res Bud År1'!M4</f>
        <v>okt-25</v>
      </c>
      <c r="L3" s="81" t="str">
        <f>'Res Bud År1'!N4</f>
        <v>nov-25</v>
      </c>
      <c r="M3" s="82" t="str">
        <f>'Res Bud År1'!O4</f>
        <v>dec-25</v>
      </c>
      <c r="N3" s="80" t="str">
        <f>'Res Bud År2'!D4</f>
        <v>jan-26</v>
      </c>
      <c r="O3" s="81" t="str">
        <f>'Res Bud År2'!E4</f>
        <v>feb-26</v>
      </c>
      <c r="P3" s="81" t="str">
        <f>'Res Bud År2'!F4</f>
        <v>mar-26</v>
      </c>
      <c r="Q3" s="81" t="str">
        <f>'Res Bud År2'!G4</f>
        <v>apr-26</v>
      </c>
      <c r="R3" s="81" t="str">
        <f>'Res Bud År2'!H4</f>
        <v>maj-26</v>
      </c>
      <c r="S3" s="81" t="str">
        <f>'Res Bud År2'!I4</f>
        <v>jun-26</v>
      </c>
      <c r="T3" s="81" t="str">
        <f>'Res Bud År2'!J4</f>
        <v>jul-26</v>
      </c>
      <c r="U3" s="81" t="str">
        <f>'Res Bud År2'!K4</f>
        <v>aug-26</v>
      </c>
      <c r="V3" s="81" t="str">
        <f>'Res Bud År2'!L4</f>
        <v>sep-26</v>
      </c>
      <c r="W3" s="81" t="str">
        <f>'Res Bud År2'!M4</f>
        <v>okt-26</v>
      </c>
      <c r="X3" s="81" t="str">
        <f>'Res Bud År2'!N4</f>
        <v>nov-26</v>
      </c>
      <c r="Y3" s="82" t="str">
        <f>'Res Bud År2'!O4</f>
        <v>dec-26</v>
      </c>
      <c r="Z3" s="80" t="str">
        <f>'Res Bud År3'!D$4</f>
        <v>jan-27</v>
      </c>
      <c r="AA3" s="81" t="str">
        <f>'Res Bud År3'!E$4</f>
        <v>feb-27</v>
      </c>
      <c r="AB3" s="81" t="str">
        <f>'Res Bud År3'!F$4</f>
        <v>mar-27</v>
      </c>
      <c r="AC3" s="81" t="str">
        <f>'Res Bud År3'!G$4</f>
        <v>apr-27</v>
      </c>
      <c r="AD3" s="81" t="str">
        <f>'Res Bud År3'!H$4</f>
        <v>maj-27</v>
      </c>
      <c r="AE3" s="81" t="str">
        <f>'Res Bud År3'!I$4</f>
        <v>jun-27</v>
      </c>
      <c r="AF3" s="81" t="str">
        <f>'Res Bud År3'!J$4</f>
        <v>jul-27</v>
      </c>
      <c r="AG3" s="81" t="str">
        <f>'Res Bud År3'!K$4</f>
        <v>aug-27</v>
      </c>
      <c r="AH3" s="81" t="str">
        <f>'Res Bud År3'!L$4</f>
        <v>sep-27</v>
      </c>
      <c r="AI3" s="81" t="str">
        <f>'Res Bud År3'!M$4</f>
        <v>okt-27</v>
      </c>
      <c r="AJ3" s="81" t="str">
        <f>'Res Bud År3'!N$4</f>
        <v>nov-27</v>
      </c>
      <c r="AK3" s="82" t="str">
        <f>'Res Bud År3'!O$4</f>
        <v>dec-27</v>
      </c>
    </row>
    <row r="4" spans="1:39" ht="13" x14ac:dyDescent="0.3">
      <c r="A4" t="str">
        <f>'Res Bud År1'!A4</f>
        <v>Intäkter (exkl moms)</v>
      </c>
      <c r="B4" s="80" t="s">
        <v>71</v>
      </c>
      <c r="C4" s="81" t="s">
        <v>72</v>
      </c>
      <c r="D4" s="81" t="s">
        <v>73</v>
      </c>
      <c r="E4" s="81" t="s">
        <v>74</v>
      </c>
      <c r="F4" s="81" t="s">
        <v>75</v>
      </c>
      <c r="G4" s="81" t="s">
        <v>76</v>
      </c>
      <c r="H4" s="81" t="s">
        <v>77</v>
      </c>
      <c r="I4" s="81" t="s">
        <v>78</v>
      </c>
      <c r="J4" s="81" t="s">
        <v>79</v>
      </c>
      <c r="K4" s="81" t="s">
        <v>80</v>
      </c>
      <c r="L4" s="81" t="s">
        <v>81</v>
      </c>
      <c r="M4" s="82" t="s">
        <v>82</v>
      </c>
      <c r="N4" s="80" t="s">
        <v>71</v>
      </c>
      <c r="O4" s="81" t="s">
        <v>72</v>
      </c>
      <c r="P4" s="81" t="s">
        <v>73</v>
      </c>
      <c r="Q4" s="81" t="s">
        <v>74</v>
      </c>
      <c r="R4" s="81" t="s">
        <v>75</v>
      </c>
      <c r="S4" s="81" t="s">
        <v>76</v>
      </c>
      <c r="T4" s="81" t="s">
        <v>77</v>
      </c>
      <c r="U4" s="81" t="s">
        <v>78</v>
      </c>
      <c r="V4" s="81" t="s">
        <v>79</v>
      </c>
      <c r="W4" s="81" t="s">
        <v>80</v>
      </c>
      <c r="X4" s="81" t="s">
        <v>81</v>
      </c>
      <c r="Y4" s="82" t="s">
        <v>82</v>
      </c>
      <c r="Z4" s="80" t="s">
        <v>71</v>
      </c>
      <c r="AA4" s="81" t="s">
        <v>72</v>
      </c>
      <c r="AB4" s="81" t="s">
        <v>73</v>
      </c>
      <c r="AC4" s="81" t="s">
        <v>74</v>
      </c>
      <c r="AD4" s="81" t="s">
        <v>75</v>
      </c>
      <c r="AE4" s="81" t="s">
        <v>76</v>
      </c>
      <c r="AF4" s="81" t="s">
        <v>77</v>
      </c>
      <c r="AG4" s="81" t="s">
        <v>78</v>
      </c>
      <c r="AH4" s="81" t="s">
        <v>79</v>
      </c>
      <c r="AI4" s="81" t="s">
        <v>80</v>
      </c>
      <c r="AJ4" s="81" t="s">
        <v>81</v>
      </c>
      <c r="AK4" s="82" t="s">
        <v>82</v>
      </c>
      <c r="AL4" s="2"/>
      <c r="AM4" s="2"/>
    </row>
    <row r="5" spans="1:39" x14ac:dyDescent="0.25">
      <c r="A5" s="4" t="str">
        <f>'Res Bud År1'!A5</f>
        <v>Intäkter</v>
      </c>
      <c r="B5" s="21">
        <f>IFERROR('Res Bud År1'!$B5*'Res Bud År1'!D5,0)</f>
        <v>0</v>
      </c>
      <c r="C5" s="5">
        <f>IFERROR('Res Bud År1'!$B5*'Res Bud År1'!E5,0)</f>
        <v>0</v>
      </c>
      <c r="D5" s="5">
        <f>IFERROR('Res Bud År1'!$B5*'Res Bud År1'!F5,0)</f>
        <v>0</v>
      </c>
      <c r="E5" s="5">
        <f>IFERROR('Res Bud År1'!$B5*'Res Bud År1'!G5,0)</f>
        <v>0</v>
      </c>
      <c r="F5" s="5">
        <f>IFERROR('Res Bud År1'!$B5*'Res Bud År1'!H5,0)</f>
        <v>0</v>
      </c>
      <c r="G5" s="5">
        <f>IFERROR('Res Bud År1'!$B5*'Res Bud År1'!I5,0)</f>
        <v>0</v>
      </c>
      <c r="H5" s="5">
        <f>IFERROR('Res Bud År1'!$B5*'Res Bud År1'!J5,0)</f>
        <v>0</v>
      </c>
      <c r="I5" s="5">
        <f>IFERROR('Res Bud År1'!$B5*'Res Bud År1'!K5,0)</f>
        <v>0</v>
      </c>
      <c r="J5" s="5">
        <f>IFERROR('Res Bud År1'!$B5*'Res Bud År1'!L5,0)</f>
        <v>0</v>
      </c>
      <c r="K5" s="5">
        <f>IFERROR('Res Bud År1'!$B5*'Res Bud År1'!M5,0)</f>
        <v>0</v>
      </c>
      <c r="L5" s="5">
        <f>IFERROR('Res Bud År1'!$B5*'Res Bud År1'!N5,0)</f>
        <v>0</v>
      </c>
      <c r="M5" s="22">
        <f>IFERROR('Res Bud År1'!$B5*'Res Bud År1'!O5,0)</f>
        <v>0</v>
      </c>
      <c r="N5" s="21">
        <f>IFERROR('Res Bud År2'!$B5*'Res Bud År2'!D5,0)</f>
        <v>0</v>
      </c>
      <c r="O5" s="5">
        <f>IFERROR('Res Bud År2'!$B5*'Res Bud År2'!E5,0)</f>
        <v>0</v>
      </c>
      <c r="P5" s="5">
        <f>IFERROR('Res Bud År2'!$B5*'Res Bud År2'!F5,0)</f>
        <v>0</v>
      </c>
      <c r="Q5" s="5">
        <f>IFERROR('Res Bud År2'!$B5*'Res Bud År2'!G5,0)</f>
        <v>0</v>
      </c>
      <c r="R5" s="5">
        <f>IFERROR('Res Bud År2'!$B5*'Res Bud År2'!H5,0)</f>
        <v>0</v>
      </c>
      <c r="S5" s="5">
        <f>IFERROR('Res Bud År2'!$B5*'Res Bud År2'!I5,0)</f>
        <v>0</v>
      </c>
      <c r="T5" s="5">
        <f>IFERROR('Res Bud År2'!$B5*'Res Bud År2'!J5,0)</f>
        <v>0</v>
      </c>
      <c r="U5" s="5">
        <f>IFERROR('Res Bud År2'!$B5*'Res Bud År2'!K5,0)</f>
        <v>0</v>
      </c>
      <c r="V5" s="5">
        <f>IFERROR('Res Bud År2'!$B5*'Res Bud År2'!L5,0)</f>
        <v>0</v>
      </c>
      <c r="W5" s="5">
        <f>IFERROR('Res Bud År2'!$B5*'Res Bud År2'!M5,0)</f>
        <v>0</v>
      </c>
      <c r="X5" s="5">
        <f>IFERROR('Res Bud År2'!$B5*'Res Bud År2'!N5,0)</f>
        <v>0</v>
      </c>
      <c r="Y5" s="22">
        <f>IFERROR('Res Bud År2'!$B5*'Res Bud År2'!O5,0)</f>
        <v>0</v>
      </c>
      <c r="Z5" s="21">
        <f>IFERROR('Res Bud År3'!$B5*'Res Bud År3'!D5,0)</f>
        <v>0</v>
      </c>
      <c r="AA5" s="5">
        <f>IFERROR('Res Bud År3'!$B5*'Res Bud År3'!E5,0)</f>
        <v>0</v>
      </c>
      <c r="AB5" s="5">
        <f>IFERROR('Res Bud År3'!$B5*'Res Bud År3'!F5,0)</f>
        <v>0</v>
      </c>
      <c r="AC5" s="5">
        <f>IFERROR('Res Bud År3'!$B5*'Res Bud År3'!G5,0)</f>
        <v>0</v>
      </c>
      <c r="AD5" s="5">
        <f>IFERROR('Res Bud År3'!$B5*'Res Bud År3'!H5,0)</f>
        <v>0</v>
      </c>
      <c r="AE5" s="5">
        <f>IFERROR('Res Bud År3'!$B5*'Res Bud År3'!I5,0)</f>
        <v>0</v>
      </c>
      <c r="AF5" s="5">
        <f>IFERROR('Res Bud År3'!$B5*'Res Bud År3'!J5,0)</f>
        <v>0</v>
      </c>
      <c r="AG5" s="5">
        <f>IFERROR('Res Bud År3'!$B5*'Res Bud År3'!K5,0)</f>
        <v>0</v>
      </c>
      <c r="AH5" s="5">
        <f>IFERROR('Res Bud År3'!$B5*'Res Bud År3'!L5,0)</f>
        <v>0</v>
      </c>
      <c r="AI5" s="5">
        <f>IFERROR('Res Bud År3'!$B5*'Res Bud År3'!M5,0)</f>
        <v>0</v>
      </c>
      <c r="AJ5" s="5">
        <f>IFERROR('Res Bud År3'!$B5*'Res Bud År3'!N5,0)</f>
        <v>0</v>
      </c>
      <c r="AK5" s="22">
        <f>IFERROR('Res Bud År3'!$B5*'Res Bud År3'!O5,0)</f>
        <v>0</v>
      </c>
    </row>
    <row r="6" spans="1:39" x14ac:dyDescent="0.25">
      <c r="A6" s="4" t="str">
        <f>'Res Bud År1'!A9</f>
        <v>Intäkter</v>
      </c>
      <c r="B6" s="21">
        <f>IFERROR('Res Bud År1'!$B9*'Res Bud År1'!D9,0)</f>
        <v>0</v>
      </c>
      <c r="C6" s="5">
        <f>IFERROR('Res Bud År1'!$B9*'Res Bud År1'!E9,0)</f>
        <v>0</v>
      </c>
      <c r="D6" s="5">
        <f>IFERROR('Res Bud År1'!$B9*'Res Bud År1'!F9,0)</f>
        <v>0</v>
      </c>
      <c r="E6" s="5">
        <f>IFERROR('Res Bud År1'!$B9*'Res Bud År1'!G9,0)</f>
        <v>0</v>
      </c>
      <c r="F6" s="5">
        <f>IFERROR('Res Bud År1'!$B9*'Res Bud År1'!H9,0)</f>
        <v>0</v>
      </c>
      <c r="G6" s="5">
        <f>IFERROR('Res Bud År1'!$B9*'Res Bud År1'!I9,0)</f>
        <v>0</v>
      </c>
      <c r="H6" s="5">
        <f>IFERROR('Res Bud År1'!$B9*'Res Bud År1'!J9,0)</f>
        <v>0</v>
      </c>
      <c r="I6" s="5">
        <f>IFERROR('Res Bud År1'!$B9*'Res Bud År1'!K9,0)</f>
        <v>0</v>
      </c>
      <c r="J6" s="5">
        <f>IFERROR('Res Bud År1'!$B9*'Res Bud År1'!L9,0)</f>
        <v>0</v>
      </c>
      <c r="K6" s="5">
        <f>IFERROR('Res Bud År1'!$B9*'Res Bud År1'!M9,0)</f>
        <v>0</v>
      </c>
      <c r="L6" s="5">
        <f>IFERROR('Res Bud År1'!$B9*'Res Bud År1'!N9,0)</f>
        <v>0</v>
      </c>
      <c r="M6" s="22">
        <f>IFERROR('Res Bud År1'!$B9*'Res Bud År1'!O9,0)</f>
        <v>0</v>
      </c>
      <c r="N6" s="21">
        <f>IFERROR('Res Bud År2'!$B9*'Res Bud År2'!D9,0)</f>
        <v>0</v>
      </c>
      <c r="O6" s="5">
        <f>IFERROR('Res Bud År2'!$B9*'Res Bud År2'!E9,0)</f>
        <v>0</v>
      </c>
      <c r="P6" s="5">
        <f>IFERROR('Res Bud År2'!$B9*'Res Bud År2'!F9,0)</f>
        <v>0</v>
      </c>
      <c r="Q6" s="5">
        <f>IFERROR('Res Bud År2'!$B9*'Res Bud År2'!G9,0)</f>
        <v>0</v>
      </c>
      <c r="R6" s="5">
        <f>IFERROR('Res Bud År2'!$B9*'Res Bud År2'!H9,0)</f>
        <v>0</v>
      </c>
      <c r="S6" s="5">
        <f>IFERROR('Res Bud År2'!$B9*'Res Bud År2'!I9,0)</f>
        <v>0</v>
      </c>
      <c r="T6" s="5">
        <f>IFERROR('Res Bud År2'!$B9*'Res Bud År2'!J9,0)</f>
        <v>0</v>
      </c>
      <c r="U6" s="5">
        <f>IFERROR('Res Bud År2'!$B9*'Res Bud År2'!K9,0)</f>
        <v>0</v>
      </c>
      <c r="V6" s="5">
        <f>IFERROR('Res Bud År2'!$B9*'Res Bud År2'!L9,0)</f>
        <v>0</v>
      </c>
      <c r="W6" s="5">
        <f>IFERROR('Res Bud År2'!$B9*'Res Bud År2'!M9,0)</f>
        <v>0</v>
      </c>
      <c r="X6" s="5">
        <f>IFERROR('Res Bud År2'!$B9*'Res Bud År2'!N9,0)</f>
        <v>0</v>
      </c>
      <c r="Y6" s="22">
        <f>IFERROR('Res Bud År2'!$B9*'Res Bud År2'!O9,0)</f>
        <v>0</v>
      </c>
      <c r="Z6" s="21">
        <f>IFERROR('Res Bud År3'!$B9*'Res Bud År3'!D9,0)</f>
        <v>0</v>
      </c>
      <c r="AA6" s="5">
        <f>IFERROR('Res Bud År3'!$B9*'Res Bud År3'!E9,0)</f>
        <v>0</v>
      </c>
      <c r="AB6" s="5">
        <f>IFERROR('Res Bud År3'!$B9*'Res Bud År3'!F9,0)</f>
        <v>0</v>
      </c>
      <c r="AC6" s="5">
        <f>IFERROR('Res Bud År3'!$B9*'Res Bud År3'!G9,0)</f>
        <v>0</v>
      </c>
      <c r="AD6" s="5">
        <f>IFERROR('Res Bud År3'!$B9*'Res Bud År3'!H9,0)</f>
        <v>0</v>
      </c>
      <c r="AE6" s="5">
        <f>IFERROR('Res Bud År3'!$B9*'Res Bud År3'!I9,0)</f>
        <v>0</v>
      </c>
      <c r="AF6" s="5">
        <f>IFERROR('Res Bud År3'!$B9*'Res Bud År3'!J9,0)</f>
        <v>0</v>
      </c>
      <c r="AG6" s="5">
        <f>IFERROR('Res Bud År3'!$B9*'Res Bud År3'!K9,0)</f>
        <v>0</v>
      </c>
      <c r="AH6" s="5">
        <f>IFERROR('Res Bud År3'!$B9*'Res Bud År3'!L9,0)</f>
        <v>0</v>
      </c>
      <c r="AI6" s="5">
        <f>IFERROR('Res Bud År3'!$B9*'Res Bud År3'!M9,0)</f>
        <v>0</v>
      </c>
      <c r="AJ6" s="5">
        <f>IFERROR('Res Bud År3'!$B9*'Res Bud År3'!N9,0)</f>
        <v>0</v>
      </c>
      <c r="AK6" s="22">
        <f>IFERROR('Res Bud År3'!$B9*'Res Bud År3'!O9,0)</f>
        <v>0</v>
      </c>
    </row>
    <row r="7" spans="1:39" x14ac:dyDescent="0.25">
      <c r="A7" s="4" t="str">
        <f>'Res Bud År1'!A10</f>
        <v>Intäkter</v>
      </c>
      <c r="B7" s="21">
        <f>IFERROR('Res Bud År1'!$B10*'Res Bud År1'!D10,0)</f>
        <v>0</v>
      </c>
      <c r="C7" s="5">
        <f>IFERROR('Res Bud År1'!$B10*'Res Bud År1'!E10,0)</f>
        <v>0</v>
      </c>
      <c r="D7" s="5">
        <f>IFERROR('Res Bud År1'!$B10*'Res Bud År1'!F10,0)</f>
        <v>0</v>
      </c>
      <c r="E7" s="5">
        <f>IFERROR('Res Bud År1'!$B10*'Res Bud År1'!G10,0)</f>
        <v>0</v>
      </c>
      <c r="F7" s="5">
        <f>IFERROR('Res Bud År1'!$B10*'Res Bud År1'!H10,0)</f>
        <v>0</v>
      </c>
      <c r="G7" s="5">
        <f>IFERROR('Res Bud År1'!$B10*'Res Bud År1'!I10,0)</f>
        <v>0</v>
      </c>
      <c r="H7" s="5">
        <f>IFERROR('Res Bud År1'!$B10*'Res Bud År1'!J10,0)</f>
        <v>0</v>
      </c>
      <c r="I7" s="5">
        <f>IFERROR('Res Bud År1'!$B10*'Res Bud År1'!K10,0)</f>
        <v>0</v>
      </c>
      <c r="J7" s="5">
        <f>IFERROR('Res Bud År1'!$B10*'Res Bud År1'!L10,0)</f>
        <v>0</v>
      </c>
      <c r="K7" s="5">
        <f>IFERROR('Res Bud År1'!$B10*'Res Bud År1'!M10,0)</f>
        <v>0</v>
      </c>
      <c r="L7" s="5">
        <f>IFERROR('Res Bud År1'!$B10*'Res Bud År1'!N10,0)</f>
        <v>0</v>
      </c>
      <c r="M7" s="22">
        <f>IFERROR('Res Bud År1'!$B10*'Res Bud År1'!O10,0)</f>
        <v>0</v>
      </c>
      <c r="N7" s="21">
        <f>IFERROR('Res Bud År2'!$B10*'Res Bud År2'!D10,0)</f>
        <v>0</v>
      </c>
      <c r="O7" s="5">
        <f>IFERROR('Res Bud År2'!$B10*'Res Bud År2'!E10,0)</f>
        <v>0</v>
      </c>
      <c r="P7" s="5">
        <f>IFERROR('Res Bud År2'!$B10*'Res Bud År2'!F10,0)</f>
        <v>0</v>
      </c>
      <c r="Q7" s="5">
        <f>IFERROR('Res Bud År2'!$B10*'Res Bud År2'!G10,0)</f>
        <v>0</v>
      </c>
      <c r="R7" s="5">
        <f>IFERROR('Res Bud År2'!$B10*'Res Bud År2'!H10,0)</f>
        <v>0</v>
      </c>
      <c r="S7" s="5">
        <f>IFERROR('Res Bud År2'!$B10*'Res Bud År2'!I10,0)</f>
        <v>0</v>
      </c>
      <c r="T7" s="5">
        <f>IFERROR('Res Bud År2'!$B10*'Res Bud År2'!J10,0)</f>
        <v>0</v>
      </c>
      <c r="U7" s="5">
        <f>IFERROR('Res Bud År2'!$B10*'Res Bud År2'!K10,0)</f>
        <v>0</v>
      </c>
      <c r="V7" s="5">
        <f>IFERROR('Res Bud År2'!$B10*'Res Bud År2'!L10,0)</f>
        <v>0</v>
      </c>
      <c r="W7" s="5">
        <f>IFERROR('Res Bud År2'!$B10*'Res Bud År2'!M10,0)</f>
        <v>0</v>
      </c>
      <c r="X7" s="5">
        <f>IFERROR('Res Bud År2'!$B10*'Res Bud År2'!N10,0)</f>
        <v>0</v>
      </c>
      <c r="Y7" s="22">
        <f>IFERROR('Res Bud År2'!$B10*'Res Bud År2'!O10,0)</f>
        <v>0</v>
      </c>
      <c r="Z7" s="21">
        <f>IFERROR('Res Bud År3'!$B10*'Res Bud År3'!D10,0)</f>
        <v>0</v>
      </c>
      <c r="AA7" s="5">
        <f>IFERROR('Res Bud År3'!$B10*'Res Bud År3'!E10,0)</f>
        <v>0</v>
      </c>
      <c r="AB7" s="5">
        <f>IFERROR('Res Bud År3'!$B10*'Res Bud År3'!F10,0)</f>
        <v>0</v>
      </c>
      <c r="AC7" s="5">
        <f>IFERROR('Res Bud År3'!$B10*'Res Bud År3'!G10,0)</f>
        <v>0</v>
      </c>
      <c r="AD7" s="5">
        <f>IFERROR('Res Bud År3'!$B10*'Res Bud År3'!H10,0)</f>
        <v>0</v>
      </c>
      <c r="AE7" s="5">
        <f>IFERROR('Res Bud År3'!$B10*'Res Bud År3'!I10,0)</f>
        <v>0</v>
      </c>
      <c r="AF7" s="5">
        <f>IFERROR('Res Bud År3'!$B10*'Res Bud År3'!J10,0)</f>
        <v>0</v>
      </c>
      <c r="AG7" s="5">
        <f>IFERROR('Res Bud År3'!$B10*'Res Bud År3'!K10,0)</f>
        <v>0</v>
      </c>
      <c r="AH7" s="5">
        <f>IFERROR('Res Bud År3'!$B10*'Res Bud År3'!L10,0)</f>
        <v>0</v>
      </c>
      <c r="AI7" s="5">
        <f>IFERROR('Res Bud År3'!$B10*'Res Bud År3'!M10,0)</f>
        <v>0</v>
      </c>
      <c r="AJ7" s="5">
        <f>IFERROR('Res Bud År3'!$B10*'Res Bud År3'!N10,0)</f>
        <v>0</v>
      </c>
      <c r="AK7" s="22">
        <f>IFERROR('Res Bud År3'!$B10*'Res Bud År3'!O10,0)</f>
        <v>0</v>
      </c>
    </row>
    <row r="8" spans="1:39" x14ac:dyDescent="0.25">
      <c r="A8" s="4"/>
      <c r="B8" s="21"/>
      <c r="C8" s="5"/>
      <c r="D8" s="5"/>
      <c r="E8" s="5"/>
      <c r="F8" s="5"/>
      <c r="G8" s="5"/>
      <c r="H8" s="5"/>
      <c r="I8" s="5"/>
      <c r="J8" s="5"/>
      <c r="K8" s="5"/>
      <c r="L8" s="5"/>
      <c r="M8" s="22"/>
      <c r="N8" s="21"/>
      <c r="O8" s="5"/>
      <c r="P8" s="5"/>
      <c r="Q8" s="5"/>
      <c r="R8" s="5"/>
      <c r="S8" s="5"/>
      <c r="T8" s="5"/>
      <c r="U8" s="5"/>
      <c r="V8" s="5"/>
      <c r="W8" s="5"/>
      <c r="X8" s="5"/>
      <c r="Y8" s="22"/>
      <c r="Z8" s="21"/>
      <c r="AA8" s="5"/>
      <c r="AB8" s="5"/>
      <c r="AC8" s="5"/>
      <c r="AD8" s="5"/>
      <c r="AE8" s="5"/>
      <c r="AF8" s="5"/>
      <c r="AG8" s="5"/>
      <c r="AH8" s="5"/>
      <c r="AI8" s="5"/>
      <c r="AJ8" s="5"/>
      <c r="AK8" s="22"/>
    </row>
    <row r="9" spans="1:39" x14ac:dyDescent="0.25">
      <c r="A9" s="4" t="str">
        <f>'Res Bud År1'!A12</f>
        <v>Övriga intäkter</v>
      </c>
      <c r="B9" s="21">
        <f>IFERROR('Res Bud År1'!$B12*'Res Bud År1'!D12,0)</f>
        <v>0</v>
      </c>
      <c r="C9" s="5">
        <f>IFERROR('Res Bud År1'!$B12*'Res Bud År1'!E12,0)</f>
        <v>0</v>
      </c>
      <c r="D9" s="5">
        <f>IFERROR('Res Bud År1'!$B12*'Res Bud År1'!F12,0)</f>
        <v>0</v>
      </c>
      <c r="E9" s="5">
        <f>IFERROR('Res Bud År1'!$B12*'Res Bud År1'!G12,0)</f>
        <v>0</v>
      </c>
      <c r="F9" s="5">
        <f>IFERROR('Res Bud År1'!$B12*'Res Bud År1'!H12,0)</f>
        <v>0</v>
      </c>
      <c r="G9" s="5">
        <f>IFERROR('Res Bud År1'!$B12*'Res Bud År1'!I12,0)</f>
        <v>0</v>
      </c>
      <c r="H9" s="5">
        <f>IFERROR('Res Bud År1'!$B12*'Res Bud År1'!J12,0)</f>
        <v>0</v>
      </c>
      <c r="I9" s="5">
        <f>IFERROR('Res Bud År1'!$B12*'Res Bud År1'!K12,0)</f>
        <v>0</v>
      </c>
      <c r="J9" s="5">
        <f>IFERROR('Res Bud År1'!$B12*'Res Bud År1'!L12,0)</f>
        <v>0</v>
      </c>
      <c r="K9" s="5">
        <f>IFERROR('Res Bud År1'!$B12*'Res Bud År1'!M12,0)</f>
        <v>0</v>
      </c>
      <c r="L9" s="5">
        <f>IFERROR('Res Bud År1'!$B12*'Res Bud År1'!N12,0)</f>
        <v>0</v>
      </c>
      <c r="M9" s="22">
        <f>IFERROR('Res Bud År1'!$B12*'Res Bud År1'!O12,0)</f>
        <v>0</v>
      </c>
      <c r="N9" s="21">
        <f>IFERROR('Res Bud År2'!$B12*'Res Bud År2'!D12,0)</f>
        <v>0</v>
      </c>
      <c r="O9" s="5">
        <f>IFERROR('Res Bud År2'!$B12*'Res Bud År2'!E12,0)</f>
        <v>0</v>
      </c>
      <c r="P9" s="5">
        <f>IFERROR('Res Bud År2'!$B12*'Res Bud År2'!F12,0)</f>
        <v>0</v>
      </c>
      <c r="Q9" s="5">
        <f>IFERROR('Res Bud År2'!$B12*'Res Bud År2'!G12,0)</f>
        <v>0</v>
      </c>
      <c r="R9" s="5">
        <f>IFERROR('Res Bud År2'!$B12*'Res Bud År2'!H12,0)</f>
        <v>0</v>
      </c>
      <c r="S9" s="5">
        <f>IFERROR('Res Bud År2'!$B12*'Res Bud År2'!I12,0)</f>
        <v>0</v>
      </c>
      <c r="T9" s="5">
        <f>IFERROR('Res Bud År2'!$B12*'Res Bud År2'!J12,0)</f>
        <v>0</v>
      </c>
      <c r="U9" s="5">
        <f>IFERROR('Res Bud År2'!$B12*'Res Bud År2'!K12,0)</f>
        <v>0</v>
      </c>
      <c r="V9" s="5">
        <f>IFERROR('Res Bud År2'!$B12*'Res Bud År2'!L12,0)</f>
        <v>0</v>
      </c>
      <c r="W9" s="5">
        <f>IFERROR('Res Bud År2'!$B12*'Res Bud År2'!M12,0)</f>
        <v>0</v>
      </c>
      <c r="X9" s="5">
        <f>IFERROR('Res Bud År2'!$B12*'Res Bud År2'!N12,0)</f>
        <v>0</v>
      </c>
      <c r="Y9" s="22">
        <f>IFERROR('Res Bud År2'!$B12*'Res Bud År2'!O12,0)</f>
        <v>0</v>
      </c>
      <c r="Z9" s="21">
        <f>IFERROR('Res Bud År3'!$B12*'Res Bud År3'!D12,0)</f>
        <v>0</v>
      </c>
      <c r="AA9" s="5">
        <f>IFERROR('Res Bud År3'!$B12*'Res Bud År3'!E12,0)</f>
        <v>0</v>
      </c>
      <c r="AB9" s="5">
        <f>IFERROR('Res Bud År3'!$B12*'Res Bud År3'!F12,0)</f>
        <v>0</v>
      </c>
      <c r="AC9" s="5">
        <f>IFERROR('Res Bud År3'!$B12*'Res Bud År3'!G12,0)</f>
        <v>0</v>
      </c>
      <c r="AD9" s="5">
        <f>IFERROR('Res Bud År3'!$B12*'Res Bud År3'!H12,0)</f>
        <v>0</v>
      </c>
      <c r="AE9" s="5">
        <f>IFERROR('Res Bud År3'!$B12*'Res Bud År3'!I12,0)</f>
        <v>0</v>
      </c>
      <c r="AF9" s="5">
        <f>IFERROR('Res Bud År3'!$B12*'Res Bud År3'!J12,0)</f>
        <v>0</v>
      </c>
      <c r="AG9" s="5">
        <f>IFERROR('Res Bud År3'!$B12*'Res Bud År3'!K12,0)</f>
        <v>0</v>
      </c>
      <c r="AH9" s="5">
        <f>IFERROR('Res Bud År3'!$B12*'Res Bud År3'!L12,0)</f>
        <v>0</v>
      </c>
      <c r="AI9" s="5">
        <f>IFERROR('Res Bud År3'!$B12*'Res Bud År3'!M12,0)</f>
        <v>0</v>
      </c>
      <c r="AJ9" s="5">
        <f>IFERROR('Res Bud År3'!$B12*'Res Bud År3'!N12,0)</f>
        <v>0</v>
      </c>
      <c r="AK9" s="22">
        <f>IFERROR('Res Bud År3'!$B12*'Res Bud År3'!O12,0)</f>
        <v>0</v>
      </c>
    </row>
    <row r="10" spans="1:39" ht="13" x14ac:dyDescent="0.3">
      <c r="A10" s="4" t="str">
        <f>'Res Bud År1'!A13</f>
        <v>Summa Intäkter</v>
      </c>
      <c r="B10" s="23">
        <f t="shared" ref="B10:Y10" si="0">SUM(B5:B9)</f>
        <v>0</v>
      </c>
      <c r="C10" s="6">
        <f t="shared" si="0"/>
        <v>0</v>
      </c>
      <c r="D10" s="6">
        <f t="shared" si="0"/>
        <v>0</v>
      </c>
      <c r="E10" s="6">
        <f t="shared" si="0"/>
        <v>0</v>
      </c>
      <c r="F10" s="6">
        <f t="shared" si="0"/>
        <v>0</v>
      </c>
      <c r="G10" s="6">
        <f t="shared" si="0"/>
        <v>0</v>
      </c>
      <c r="H10" s="6">
        <f t="shared" si="0"/>
        <v>0</v>
      </c>
      <c r="I10" s="6">
        <f t="shared" si="0"/>
        <v>0</v>
      </c>
      <c r="J10" s="6">
        <f t="shared" si="0"/>
        <v>0</v>
      </c>
      <c r="K10" s="6">
        <f t="shared" si="0"/>
        <v>0</v>
      </c>
      <c r="L10" s="6">
        <f t="shared" si="0"/>
        <v>0</v>
      </c>
      <c r="M10" s="24">
        <f t="shared" si="0"/>
        <v>0</v>
      </c>
      <c r="N10" s="23">
        <f t="shared" si="0"/>
        <v>0</v>
      </c>
      <c r="O10" s="6">
        <f t="shared" si="0"/>
        <v>0</v>
      </c>
      <c r="P10" s="6">
        <f t="shared" si="0"/>
        <v>0</v>
      </c>
      <c r="Q10" s="6">
        <f t="shared" si="0"/>
        <v>0</v>
      </c>
      <c r="R10" s="6">
        <f t="shared" si="0"/>
        <v>0</v>
      </c>
      <c r="S10" s="6">
        <f t="shared" si="0"/>
        <v>0</v>
      </c>
      <c r="T10" s="6">
        <f t="shared" si="0"/>
        <v>0</v>
      </c>
      <c r="U10" s="6">
        <f t="shared" si="0"/>
        <v>0</v>
      </c>
      <c r="V10" s="6">
        <f t="shared" si="0"/>
        <v>0</v>
      </c>
      <c r="W10" s="6">
        <f t="shared" si="0"/>
        <v>0</v>
      </c>
      <c r="X10" s="6">
        <f t="shared" si="0"/>
        <v>0</v>
      </c>
      <c r="Y10" s="24">
        <f t="shared" si="0"/>
        <v>0</v>
      </c>
      <c r="Z10" s="23">
        <f t="shared" ref="Z10" si="1">SUM(Z5:Z9)</f>
        <v>0</v>
      </c>
      <c r="AA10" s="6">
        <f t="shared" ref="AA10:AK10" si="2">SUM(AA5:AA9)</f>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24">
        <f t="shared" si="2"/>
        <v>0</v>
      </c>
      <c r="AL10" s="2"/>
      <c r="AM10" s="2"/>
    </row>
    <row r="11" spans="1:39" x14ac:dyDescent="0.25">
      <c r="A11" s="4">
        <f>'Res Bud År1'!A14</f>
        <v>0</v>
      </c>
      <c r="B11" s="25"/>
      <c r="C11" s="3"/>
      <c r="D11" s="3"/>
      <c r="E11" s="3"/>
      <c r="F11" s="3"/>
      <c r="G11" s="3"/>
      <c r="H11" s="3"/>
      <c r="I11" s="3"/>
      <c r="J11" s="3"/>
      <c r="K11" s="3"/>
      <c r="L11" s="3"/>
      <c r="M11" s="26"/>
      <c r="N11" s="25"/>
      <c r="O11" s="3"/>
      <c r="P11" s="3"/>
      <c r="Q11" s="3"/>
      <c r="R11" s="3"/>
      <c r="S11" s="3"/>
      <c r="T11" s="3"/>
      <c r="U11" s="3"/>
      <c r="V11" s="3"/>
      <c r="W11" s="3"/>
      <c r="X11" s="3"/>
      <c r="Y11" s="26"/>
      <c r="Z11" s="25"/>
      <c r="AA11" s="3"/>
      <c r="AB11" s="3"/>
      <c r="AC11" s="3"/>
      <c r="AD11" s="3"/>
      <c r="AE11" s="3"/>
      <c r="AF11" s="3"/>
      <c r="AG11" s="3"/>
      <c r="AH11" s="3"/>
      <c r="AI11" s="3"/>
      <c r="AJ11" s="3"/>
      <c r="AK11" s="26"/>
    </row>
    <row r="12" spans="1:39" ht="25.5" x14ac:dyDescent="0.3">
      <c r="A12" s="4" t="str">
        <f>'Res Bud År1'!A15</f>
        <v>Varukostnader
(exkl moms)</v>
      </c>
      <c r="B12" s="19" t="s">
        <v>32</v>
      </c>
      <c r="C12" s="1" t="s">
        <v>33</v>
      </c>
      <c r="D12" s="1" t="s">
        <v>34</v>
      </c>
      <c r="E12" s="1" t="s">
        <v>35</v>
      </c>
      <c r="F12" s="1" t="s">
        <v>36</v>
      </c>
      <c r="G12" s="1" t="s">
        <v>37</v>
      </c>
      <c r="H12" s="1" t="s">
        <v>38</v>
      </c>
      <c r="I12" s="1" t="s">
        <v>39</v>
      </c>
      <c r="J12" s="1" t="s">
        <v>40</v>
      </c>
      <c r="K12" s="1" t="s">
        <v>41</v>
      </c>
      <c r="L12" s="1" t="s">
        <v>42</v>
      </c>
      <c r="M12" s="20" t="s">
        <v>43</v>
      </c>
      <c r="N12" s="19" t="s">
        <v>32</v>
      </c>
      <c r="O12" s="1" t="s">
        <v>33</v>
      </c>
      <c r="P12" s="1" t="s">
        <v>34</v>
      </c>
      <c r="Q12" s="1" t="s">
        <v>35</v>
      </c>
      <c r="R12" s="1" t="s">
        <v>36</v>
      </c>
      <c r="S12" s="1" t="s">
        <v>37</v>
      </c>
      <c r="T12" s="1" t="s">
        <v>38</v>
      </c>
      <c r="U12" s="1" t="s">
        <v>39</v>
      </c>
      <c r="V12" s="1" t="s">
        <v>40</v>
      </c>
      <c r="W12" s="1" t="s">
        <v>41</v>
      </c>
      <c r="X12" s="1" t="s">
        <v>42</v>
      </c>
      <c r="Y12" s="20" t="s">
        <v>43</v>
      </c>
      <c r="Z12" s="19" t="s">
        <v>32</v>
      </c>
      <c r="AA12" s="1" t="s">
        <v>33</v>
      </c>
      <c r="AB12" s="1" t="s">
        <v>34</v>
      </c>
      <c r="AC12" s="1" t="s">
        <v>35</v>
      </c>
      <c r="AD12" s="1" t="s">
        <v>36</v>
      </c>
      <c r="AE12" s="1" t="s">
        <v>37</v>
      </c>
      <c r="AF12" s="1" t="s">
        <v>38</v>
      </c>
      <c r="AG12" s="1" t="s">
        <v>39</v>
      </c>
      <c r="AH12" s="1" t="s">
        <v>40</v>
      </c>
      <c r="AI12" s="1" t="s">
        <v>41</v>
      </c>
      <c r="AJ12" s="1" t="s">
        <v>42</v>
      </c>
      <c r="AK12" s="20" t="s">
        <v>43</v>
      </c>
    </row>
    <row r="13" spans="1:39" ht="25" x14ac:dyDescent="0.25">
      <c r="A13" s="4" t="str">
        <f>'Res Bud År1'!A16</f>
        <v>Kostnader för inköp varor, material och tjänster</v>
      </c>
      <c r="B13" s="21">
        <f>IFERROR('Res Bud År1'!$B16*'Res Bud År1'!D16,0)</f>
        <v>0</v>
      </c>
      <c r="C13" s="5">
        <f>IFERROR('Res Bud År1'!$B16*'Res Bud År1'!E16,0)</f>
        <v>0</v>
      </c>
      <c r="D13" s="5">
        <f>IFERROR('Res Bud År1'!$B16*'Res Bud År1'!F16,0)</f>
        <v>0</v>
      </c>
      <c r="E13" s="5">
        <f>IFERROR('Res Bud År1'!$B16*'Res Bud År1'!G16,0)</f>
        <v>0</v>
      </c>
      <c r="F13" s="5">
        <f>IFERROR('Res Bud År1'!$B16*'Res Bud År1'!H16,0)</f>
        <v>0</v>
      </c>
      <c r="G13" s="5">
        <f>IFERROR('Res Bud År1'!$B16*'Res Bud År1'!I16,0)</f>
        <v>0</v>
      </c>
      <c r="H13" s="5">
        <f>IFERROR('Res Bud År1'!$B16*'Res Bud År1'!J16,0)</f>
        <v>0</v>
      </c>
      <c r="I13" s="5">
        <f>IFERROR('Res Bud År1'!$B16*'Res Bud År1'!K16,0)</f>
        <v>0</v>
      </c>
      <c r="J13" s="5">
        <f>IFERROR('Res Bud År1'!$B16*'Res Bud År1'!L16,0)</f>
        <v>0</v>
      </c>
      <c r="K13" s="5">
        <f>IFERROR('Res Bud År1'!$B16*'Res Bud År1'!M16,0)</f>
        <v>0</v>
      </c>
      <c r="L13" s="5">
        <f>IFERROR('Res Bud År1'!$B16*'Res Bud År1'!N16,0)</f>
        <v>0</v>
      </c>
      <c r="M13" s="22">
        <f>IFERROR('Res Bud År1'!$B16*'Res Bud År1'!O16,0)</f>
        <v>0</v>
      </c>
      <c r="N13" s="21">
        <f>IFERROR('Res Bud År2'!$B16*'Res Bud År2'!D16,0)</f>
        <v>0</v>
      </c>
      <c r="O13" s="5">
        <f>IFERROR('Res Bud År2'!$B16*'Res Bud År2'!E16,0)</f>
        <v>0</v>
      </c>
      <c r="P13" s="5">
        <f>IFERROR('Res Bud År2'!$B16*'Res Bud År2'!F16,0)</f>
        <v>0</v>
      </c>
      <c r="Q13" s="5">
        <f>IFERROR('Res Bud År2'!$B16*'Res Bud År2'!G16,0)</f>
        <v>0</v>
      </c>
      <c r="R13" s="5">
        <f>IFERROR('Res Bud År2'!$B16*'Res Bud År2'!H16,0)</f>
        <v>0</v>
      </c>
      <c r="S13" s="5">
        <f>IFERROR('Res Bud År2'!$B16*'Res Bud År2'!I16,0)</f>
        <v>0</v>
      </c>
      <c r="T13" s="5">
        <f>IFERROR('Res Bud År2'!$B16*'Res Bud År2'!J16,0)</f>
        <v>0</v>
      </c>
      <c r="U13" s="5">
        <f>IFERROR('Res Bud År2'!$B16*'Res Bud År2'!K16,0)</f>
        <v>0</v>
      </c>
      <c r="V13" s="5">
        <f>IFERROR('Res Bud År2'!$B16*'Res Bud År2'!L16,0)</f>
        <v>0</v>
      </c>
      <c r="W13" s="5">
        <f>IFERROR('Res Bud År2'!$B16*'Res Bud År2'!M16,0)</f>
        <v>0</v>
      </c>
      <c r="X13" s="5">
        <f>IFERROR('Res Bud År2'!$B16*'Res Bud År2'!N16,0)</f>
        <v>0</v>
      </c>
      <c r="Y13" s="22">
        <f>IFERROR('Res Bud År2'!$B16*'Res Bud År2'!O16,0)</f>
        <v>0</v>
      </c>
      <c r="Z13" s="21">
        <f>IFERROR('Res Bud År3'!$B16*'Res Bud År3'!D16,0)</f>
        <v>0</v>
      </c>
      <c r="AA13" s="5">
        <f>IFERROR('Res Bud År3'!$B16*'Res Bud År3'!E16,0)</f>
        <v>0</v>
      </c>
      <c r="AB13" s="5">
        <f>IFERROR('Res Bud År3'!$B16*'Res Bud År3'!F16,0)</f>
        <v>0</v>
      </c>
      <c r="AC13" s="5">
        <f>IFERROR('Res Bud År3'!$B16*'Res Bud År3'!G16,0)</f>
        <v>0</v>
      </c>
      <c r="AD13" s="5">
        <f>IFERROR('Res Bud År3'!$B16*'Res Bud År3'!H16,0)</f>
        <v>0</v>
      </c>
      <c r="AE13" s="5">
        <f>IFERROR('Res Bud År3'!$B16*'Res Bud År3'!I16,0)</f>
        <v>0</v>
      </c>
      <c r="AF13" s="5">
        <f>IFERROR('Res Bud År3'!$B16*'Res Bud År3'!J16,0)</f>
        <v>0</v>
      </c>
      <c r="AG13" s="5">
        <f>IFERROR('Res Bud År3'!$B16*'Res Bud År3'!K16,0)</f>
        <v>0</v>
      </c>
      <c r="AH13" s="5">
        <f>IFERROR('Res Bud År3'!$B16*'Res Bud År3'!L16,0)</f>
        <v>0</v>
      </c>
      <c r="AI13" s="5">
        <f>IFERROR('Res Bud År3'!$B16*'Res Bud År3'!M16,0)</f>
        <v>0</v>
      </c>
      <c r="AJ13" s="5">
        <f>IFERROR('Res Bud År3'!$B16*'Res Bud År3'!N16,0)</f>
        <v>0</v>
      </c>
      <c r="AK13" s="22">
        <f>IFERROR('Res Bud År3'!$B16*'Res Bud År3'!O16,0)</f>
        <v>0</v>
      </c>
    </row>
    <row r="14" spans="1:39" ht="25" x14ac:dyDescent="0.25">
      <c r="A14" s="4" t="str">
        <f>'Res Bud År1'!A19</f>
        <v>Kostnader för inköp varor, material och tjänster</v>
      </c>
      <c r="B14" s="21">
        <f>IFERROR('Res Bud År1'!$B19*'Res Bud År1'!D19,0)</f>
        <v>0</v>
      </c>
      <c r="C14" s="5">
        <f>IFERROR('Res Bud År1'!$B19*'Res Bud År1'!E19,0)</f>
        <v>0</v>
      </c>
      <c r="D14" s="5">
        <f>IFERROR('Res Bud År1'!$B19*'Res Bud År1'!F19,0)</f>
        <v>0</v>
      </c>
      <c r="E14" s="5">
        <f>IFERROR('Res Bud År1'!$B19*'Res Bud År1'!G19,0)</f>
        <v>0</v>
      </c>
      <c r="F14" s="5">
        <f>IFERROR('Res Bud År1'!$B19*'Res Bud År1'!H19,0)</f>
        <v>0</v>
      </c>
      <c r="G14" s="5">
        <f>IFERROR('Res Bud År1'!$B19*'Res Bud År1'!I19,0)</f>
        <v>0</v>
      </c>
      <c r="H14" s="5">
        <f>IFERROR('Res Bud År1'!$B19*'Res Bud År1'!J19,0)</f>
        <v>0</v>
      </c>
      <c r="I14" s="5">
        <f>IFERROR('Res Bud År1'!$B19*'Res Bud År1'!K19,0)</f>
        <v>0</v>
      </c>
      <c r="J14" s="5">
        <f>IFERROR('Res Bud År1'!$B19*'Res Bud År1'!L19,0)</f>
        <v>0</v>
      </c>
      <c r="K14" s="5">
        <f>IFERROR('Res Bud År1'!$B19*'Res Bud År1'!M19,0)</f>
        <v>0</v>
      </c>
      <c r="L14" s="5">
        <f>IFERROR('Res Bud År1'!$B19*'Res Bud År1'!N19,0)</f>
        <v>0</v>
      </c>
      <c r="M14" s="22">
        <f>IFERROR('Res Bud År1'!$B19*'Res Bud År1'!O19,0)</f>
        <v>0</v>
      </c>
      <c r="N14" s="21">
        <f>IFERROR('Res Bud År2'!$B19*'Res Bud År2'!D19,0)</f>
        <v>0</v>
      </c>
      <c r="O14" s="5">
        <f>IFERROR('Res Bud År2'!$B19*'Res Bud År2'!E19,0)</f>
        <v>0</v>
      </c>
      <c r="P14" s="5">
        <f>IFERROR('Res Bud År2'!$B19*'Res Bud År2'!F19,0)</f>
        <v>0</v>
      </c>
      <c r="Q14" s="5">
        <f>IFERROR('Res Bud År2'!$B19*'Res Bud År2'!G19,0)</f>
        <v>0</v>
      </c>
      <c r="R14" s="5">
        <f>IFERROR('Res Bud År2'!$B19*'Res Bud År2'!H19,0)</f>
        <v>0</v>
      </c>
      <c r="S14" s="5">
        <f>IFERROR('Res Bud År2'!$B19*'Res Bud År2'!I19,0)</f>
        <v>0</v>
      </c>
      <c r="T14" s="5">
        <f>IFERROR('Res Bud År2'!$B19*'Res Bud År2'!J19,0)</f>
        <v>0</v>
      </c>
      <c r="U14" s="5">
        <f>IFERROR('Res Bud År2'!$B19*'Res Bud År2'!K19,0)</f>
        <v>0</v>
      </c>
      <c r="V14" s="5">
        <f>IFERROR('Res Bud År2'!$B19*'Res Bud År2'!L19,0)</f>
        <v>0</v>
      </c>
      <c r="W14" s="5">
        <f>IFERROR('Res Bud År2'!$B19*'Res Bud År2'!M19,0)</f>
        <v>0</v>
      </c>
      <c r="X14" s="5">
        <f>IFERROR('Res Bud År2'!$B19*'Res Bud År2'!N19,0)</f>
        <v>0</v>
      </c>
      <c r="Y14" s="22">
        <f>IFERROR('Res Bud År2'!$B19*'Res Bud År2'!O19,0)</f>
        <v>0</v>
      </c>
      <c r="Z14" s="21">
        <f>IFERROR('Res Bud År3'!$B19*'Res Bud År3'!D19,0)</f>
        <v>0</v>
      </c>
      <c r="AA14" s="5">
        <f>IFERROR('Res Bud År3'!$B19*'Res Bud År3'!E19,0)</f>
        <v>0</v>
      </c>
      <c r="AB14" s="5">
        <f>IFERROR('Res Bud År3'!$B19*'Res Bud År3'!F19,0)</f>
        <v>0</v>
      </c>
      <c r="AC14" s="5">
        <f>IFERROR('Res Bud År3'!$B19*'Res Bud År3'!G19,0)</f>
        <v>0</v>
      </c>
      <c r="AD14" s="5">
        <f>IFERROR('Res Bud År3'!$B19*'Res Bud År3'!H19,0)</f>
        <v>0</v>
      </c>
      <c r="AE14" s="5">
        <f>IFERROR('Res Bud År3'!$B19*'Res Bud År3'!I19,0)</f>
        <v>0</v>
      </c>
      <c r="AF14" s="5">
        <f>IFERROR('Res Bud År3'!$B19*'Res Bud År3'!J19,0)</f>
        <v>0</v>
      </c>
      <c r="AG14" s="5">
        <f>IFERROR('Res Bud År3'!$B19*'Res Bud År3'!K19,0)</f>
        <v>0</v>
      </c>
      <c r="AH14" s="5">
        <f>IFERROR('Res Bud År3'!$B19*'Res Bud År3'!L19,0)</f>
        <v>0</v>
      </c>
      <c r="AI14" s="5">
        <f>IFERROR('Res Bud År3'!$B19*'Res Bud År3'!M19,0)</f>
        <v>0</v>
      </c>
      <c r="AJ14" s="5">
        <f>IFERROR('Res Bud År3'!$B19*'Res Bud År3'!N19,0)</f>
        <v>0</v>
      </c>
      <c r="AK14" s="22">
        <f>IFERROR('Res Bud År3'!$B19*'Res Bud År3'!O19,0)</f>
        <v>0</v>
      </c>
    </row>
    <row r="15" spans="1:39" ht="25" x14ac:dyDescent="0.25">
      <c r="A15" s="4" t="str">
        <f>'Res Bud År1'!A20</f>
        <v>Kostnader för inköp varor, material och tjänster</v>
      </c>
      <c r="B15" s="21">
        <f>IFERROR('Res Bud År1'!$B20*'Res Bud År1'!D20,0)</f>
        <v>0</v>
      </c>
      <c r="C15" s="5">
        <f>IFERROR('Res Bud År1'!$B20*'Res Bud År1'!E20,0)</f>
        <v>0</v>
      </c>
      <c r="D15" s="5">
        <f>IFERROR('Res Bud År1'!$B20*'Res Bud År1'!F20,0)</f>
        <v>0</v>
      </c>
      <c r="E15" s="5">
        <f>IFERROR('Res Bud År1'!$B20*'Res Bud År1'!G20,0)</f>
        <v>0</v>
      </c>
      <c r="F15" s="5">
        <f>IFERROR('Res Bud År1'!$B20*'Res Bud År1'!H20,0)</f>
        <v>0</v>
      </c>
      <c r="G15" s="5">
        <f>IFERROR('Res Bud År1'!$B20*'Res Bud År1'!I20,0)</f>
        <v>0</v>
      </c>
      <c r="H15" s="5">
        <f>IFERROR('Res Bud År1'!$B20*'Res Bud År1'!J20,0)</f>
        <v>0</v>
      </c>
      <c r="I15" s="5">
        <f>IFERROR('Res Bud År1'!$B20*'Res Bud År1'!K20,0)</f>
        <v>0</v>
      </c>
      <c r="J15" s="5">
        <f>IFERROR('Res Bud År1'!$B20*'Res Bud År1'!L20,0)</f>
        <v>0</v>
      </c>
      <c r="K15" s="5">
        <f>IFERROR('Res Bud År1'!$B20*'Res Bud År1'!M20,0)</f>
        <v>0</v>
      </c>
      <c r="L15" s="5">
        <f>IFERROR('Res Bud År1'!$B20*'Res Bud År1'!N20,0)</f>
        <v>0</v>
      </c>
      <c r="M15" s="22">
        <f>IFERROR('Res Bud År1'!$B20*'Res Bud År1'!O20,0)</f>
        <v>0</v>
      </c>
      <c r="N15" s="21">
        <f>IFERROR('Res Bud År2'!$B20*'Res Bud År2'!D20,0)</f>
        <v>0</v>
      </c>
      <c r="O15" s="5">
        <f>IFERROR('Res Bud År2'!$B20*'Res Bud År2'!E20,0)</f>
        <v>0</v>
      </c>
      <c r="P15" s="5">
        <f>IFERROR('Res Bud År2'!$B20*'Res Bud År2'!F20,0)</f>
        <v>0</v>
      </c>
      <c r="Q15" s="5">
        <f>IFERROR('Res Bud År2'!$B20*'Res Bud År2'!G20,0)</f>
        <v>0</v>
      </c>
      <c r="R15" s="5">
        <f>IFERROR('Res Bud År2'!$B20*'Res Bud År2'!H20,0)</f>
        <v>0</v>
      </c>
      <c r="S15" s="5">
        <f>IFERROR('Res Bud År2'!$B20*'Res Bud År2'!I20,0)</f>
        <v>0</v>
      </c>
      <c r="T15" s="5">
        <f>IFERROR('Res Bud År2'!$B20*'Res Bud År2'!J20,0)</f>
        <v>0</v>
      </c>
      <c r="U15" s="5">
        <f>IFERROR('Res Bud År2'!$B20*'Res Bud År2'!K20,0)</f>
        <v>0</v>
      </c>
      <c r="V15" s="5">
        <f>IFERROR('Res Bud År2'!$B20*'Res Bud År2'!L20,0)</f>
        <v>0</v>
      </c>
      <c r="W15" s="5">
        <f>IFERROR('Res Bud År2'!$B20*'Res Bud År2'!M20,0)</f>
        <v>0</v>
      </c>
      <c r="X15" s="5">
        <f>IFERROR('Res Bud År2'!$B20*'Res Bud År2'!N20,0)</f>
        <v>0</v>
      </c>
      <c r="Y15" s="22">
        <f>IFERROR('Res Bud År2'!$B20*'Res Bud År2'!O20,0)</f>
        <v>0</v>
      </c>
      <c r="Z15" s="21">
        <f>IFERROR('Res Bud År3'!$B20*'Res Bud År3'!D20,0)</f>
        <v>0</v>
      </c>
      <c r="AA15" s="5">
        <f>IFERROR('Res Bud År3'!$B20*'Res Bud År3'!E20,0)</f>
        <v>0</v>
      </c>
      <c r="AB15" s="5">
        <f>IFERROR('Res Bud År3'!$B20*'Res Bud År3'!F20,0)</f>
        <v>0</v>
      </c>
      <c r="AC15" s="5">
        <f>IFERROR('Res Bud År3'!$B20*'Res Bud År3'!G20,0)</f>
        <v>0</v>
      </c>
      <c r="AD15" s="5">
        <f>IFERROR('Res Bud År3'!$B20*'Res Bud År3'!H20,0)</f>
        <v>0</v>
      </c>
      <c r="AE15" s="5">
        <f>IFERROR('Res Bud År3'!$B20*'Res Bud År3'!I20,0)</f>
        <v>0</v>
      </c>
      <c r="AF15" s="5">
        <f>IFERROR('Res Bud År3'!$B20*'Res Bud År3'!J20,0)</f>
        <v>0</v>
      </c>
      <c r="AG15" s="5">
        <f>IFERROR('Res Bud År3'!$B20*'Res Bud År3'!K20,0)</f>
        <v>0</v>
      </c>
      <c r="AH15" s="5">
        <f>IFERROR('Res Bud År3'!$B20*'Res Bud År3'!L20,0)</f>
        <v>0</v>
      </c>
      <c r="AI15" s="5">
        <f>IFERROR('Res Bud År3'!$B20*'Res Bud År3'!M20,0)</f>
        <v>0</v>
      </c>
      <c r="AJ15" s="5">
        <f>IFERROR('Res Bud År3'!$B20*'Res Bud År3'!N20,0)</f>
        <v>0</v>
      </c>
      <c r="AK15" s="22">
        <f>IFERROR('Res Bud År3'!$B20*'Res Bud År3'!O20,0)</f>
        <v>0</v>
      </c>
    </row>
    <row r="16" spans="1:39" ht="25" x14ac:dyDescent="0.25">
      <c r="A16" s="4" t="str">
        <f>'Res Bud År1'!A21</f>
        <v>Kostnader för inköp varor, material och tjänster</v>
      </c>
      <c r="B16" s="21">
        <f>IFERROR('Res Bud År1'!$B21*'Res Bud År1'!D21,0)</f>
        <v>0</v>
      </c>
      <c r="C16" s="5">
        <f>IFERROR('Res Bud År1'!$B21*'Res Bud År1'!E21,0)</f>
        <v>0</v>
      </c>
      <c r="D16" s="5">
        <f>IFERROR('Res Bud År1'!$B21*'Res Bud År1'!F21,0)</f>
        <v>0</v>
      </c>
      <c r="E16" s="5">
        <f>IFERROR('Res Bud År1'!$B21*'Res Bud År1'!G21,0)</f>
        <v>0</v>
      </c>
      <c r="F16" s="5">
        <f>IFERROR('Res Bud År1'!$B21*'Res Bud År1'!H21,0)</f>
        <v>0</v>
      </c>
      <c r="G16" s="5">
        <f>IFERROR('Res Bud År1'!$B21*'Res Bud År1'!I21,0)</f>
        <v>0</v>
      </c>
      <c r="H16" s="5">
        <f>IFERROR('Res Bud År1'!$B21*'Res Bud År1'!J21,0)</f>
        <v>0</v>
      </c>
      <c r="I16" s="5">
        <f>IFERROR('Res Bud År1'!$B21*'Res Bud År1'!K21,0)</f>
        <v>0</v>
      </c>
      <c r="J16" s="5">
        <f>IFERROR('Res Bud År1'!$B21*'Res Bud År1'!L21,0)</f>
        <v>0</v>
      </c>
      <c r="K16" s="5">
        <f>IFERROR('Res Bud År1'!$B21*'Res Bud År1'!M21,0)</f>
        <v>0</v>
      </c>
      <c r="L16" s="5">
        <f>IFERROR('Res Bud År1'!$B21*'Res Bud År1'!N21,0)</f>
        <v>0</v>
      </c>
      <c r="M16" s="22">
        <f>IFERROR('Res Bud År1'!$B21*'Res Bud År1'!O21,0)</f>
        <v>0</v>
      </c>
      <c r="N16" s="21">
        <f>IFERROR('Res Bud År2'!$B21*'Res Bud År2'!D21,0)</f>
        <v>0</v>
      </c>
      <c r="O16" s="5">
        <f>IFERROR('Res Bud År2'!$B21*'Res Bud År2'!E21,0)</f>
        <v>0</v>
      </c>
      <c r="P16" s="5">
        <f>IFERROR('Res Bud År2'!$B21*'Res Bud År2'!F21,0)</f>
        <v>0</v>
      </c>
      <c r="Q16" s="5">
        <f>IFERROR('Res Bud År2'!$B21*'Res Bud År2'!G21,0)</f>
        <v>0</v>
      </c>
      <c r="R16" s="5">
        <f>IFERROR('Res Bud År2'!$B21*'Res Bud År2'!H21,0)</f>
        <v>0</v>
      </c>
      <c r="S16" s="5">
        <f>IFERROR('Res Bud År2'!$B21*'Res Bud År2'!I21,0)</f>
        <v>0</v>
      </c>
      <c r="T16" s="5">
        <f>IFERROR('Res Bud År2'!$B21*'Res Bud År2'!J21,0)</f>
        <v>0</v>
      </c>
      <c r="U16" s="5">
        <f>IFERROR('Res Bud År2'!$B21*'Res Bud År2'!K21,0)</f>
        <v>0</v>
      </c>
      <c r="V16" s="5">
        <f>IFERROR('Res Bud År2'!$B21*'Res Bud År2'!L21,0)</f>
        <v>0</v>
      </c>
      <c r="W16" s="5">
        <f>IFERROR('Res Bud År2'!$B21*'Res Bud År2'!M21,0)</f>
        <v>0</v>
      </c>
      <c r="X16" s="5">
        <f>IFERROR('Res Bud År2'!$B21*'Res Bud År2'!N21,0)</f>
        <v>0</v>
      </c>
      <c r="Y16" s="22">
        <f>IFERROR('Res Bud År2'!$B21*'Res Bud År2'!O21,0)</f>
        <v>0</v>
      </c>
      <c r="Z16" s="21">
        <f>IFERROR('Res Bud År3'!$B21*'Res Bud År3'!D21,0)</f>
        <v>0</v>
      </c>
      <c r="AA16" s="5">
        <f>IFERROR('Res Bud År3'!$B21*'Res Bud År3'!E21,0)</f>
        <v>0</v>
      </c>
      <c r="AB16" s="5">
        <f>IFERROR('Res Bud År3'!$B21*'Res Bud År3'!F21,0)</f>
        <v>0</v>
      </c>
      <c r="AC16" s="5">
        <f>IFERROR('Res Bud År3'!$B21*'Res Bud År3'!G21,0)</f>
        <v>0</v>
      </c>
      <c r="AD16" s="5">
        <f>IFERROR('Res Bud År3'!$B21*'Res Bud År3'!H21,0)</f>
        <v>0</v>
      </c>
      <c r="AE16" s="5">
        <f>IFERROR('Res Bud År3'!$B21*'Res Bud År3'!I21,0)</f>
        <v>0</v>
      </c>
      <c r="AF16" s="5">
        <f>IFERROR('Res Bud År3'!$B21*'Res Bud År3'!J21,0)</f>
        <v>0</v>
      </c>
      <c r="AG16" s="5">
        <f>IFERROR('Res Bud År3'!$B21*'Res Bud År3'!K21,0)</f>
        <v>0</v>
      </c>
      <c r="AH16" s="5">
        <f>IFERROR('Res Bud År3'!$B21*'Res Bud År3'!L21,0)</f>
        <v>0</v>
      </c>
      <c r="AI16" s="5">
        <f>IFERROR('Res Bud År3'!$B21*'Res Bud År3'!M21,0)</f>
        <v>0</v>
      </c>
      <c r="AJ16" s="5">
        <f>IFERROR('Res Bud År3'!$B21*'Res Bud År3'!N21,0)</f>
        <v>0</v>
      </c>
      <c r="AK16" s="22">
        <f>IFERROR('Res Bud År3'!$B21*'Res Bud År3'!O21,0)</f>
        <v>0</v>
      </c>
    </row>
    <row r="17" spans="1:39" ht="13" x14ac:dyDescent="0.3">
      <c r="A17" s="4" t="str">
        <f>'Res Bud År1'!A22</f>
        <v>Summa varuinköp</v>
      </c>
      <c r="B17" s="23">
        <f t="shared" ref="B17:Y17" si="3">SUM(B12:B16)</f>
        <v>0</v>
      </c>
      <c r="C17" s="6">
        <f t="shared" si="3"/>
        <v>0</v>
      </c>
      <c r="D17" s="6">
        <f t="shared" si="3"/>
        <v>0</v>
      </c>
      <c r="E17" s="6">
        <f t="shared" si="3"/>
        <v>0</v>
      </c>
      <c r="F17" s="6">
        <f t="shared" si="3"/>
        <v>0</v>
      </c>
      <c r="G17" s="6">
        <f t="shared" si="3"/>
        <v>0</v>
      </c>
      <c r="H17" s="6">
        <f t="shared" si="3"/>
        <v>0</v>
      </c>
      <c r="I17" s="6">
        <f t="shared" si="3"/>
        <v>0</v>
      </c>
      <c r="J17" s="6">
        <f t="shared" si="3"/>
        <v>0</v>
      </c>
      <c r="K17" s="6">
        <f t="shared" si="3"/>
        <v>0</v>
      </c>
      <c r="L17" s="6">
        <f t="shared" si="3"/>
        <v>0</v>
      </c>
      <c r="M17" s="24">
        <f t="shared" si="3"/>
        <v>0</v>
      </c>
      <c r="N17" s="23">
        <f t="shared" si="3"/>
        <v>0</v>
      </c>
      <c r="O17" s="6">
        <f t="shared" si="3"/>
        <v>0</v>
      </c>
      <c r="P17" s="6">
        <f t="shared" si="3"/>
        <v>0</v>
      </c>
      <c r="Q17" s="6">
        <f t="shared" si="3"/>
        <v>0</v>
      </c>
      <c r="R17" s="6">
        <f t="shared" si="3"/>
        <v>0</v>
      </c>
      <c r="S17" s="6">
        <f t="shared" si="3"/>
        <v>0</v>
      </c>
      <c r="T17" s="6">
        <f t="shared" si="3"/>
        <v>0</v>
      </c>
      <c r="U17" s="6">
        <f t="shared" si="3"/>
        <v>0</v>
      </c>
      <c r="V17" s="6">
        <f t="shared" si="3"/>
        <v>0</v>
      </c>
      <c r="W17" s="6">
        <f t="shared" si="3"/>
        <v>0</v>
      </c>
      <c r="X17" s="6">
        <f t="shared" si="3"/>
        <v>0</v>
      </c>
      <c r="Y17" s="24">
        <f t="shared" si="3"/>
        <v>0</v>
      </c>
      <c r="Z17" s="23">
        <f t="shared" ref="Z17:AK17" si="4">SUM(Z12:Z16)</f>
        <v>0</v>
      </c>
      <c r="AA17" s="6">
        <f t="shared" si="4"/>
        <v>0</v>
      </c>
      <c r="AB17" s="6">
        <f t="shared" si="4"/>
        <v>0</v>
      </c>
      <c r="AC17" s="6">
        <f t="shared" si="4"/>
        <v>0</v>
      </c>
      <c r="AD17" s="6">
        <f t="shared" si="4"/>
        <v>0</v>
      </c>
      <c r="AE17" s="6">
        <f t="shared" si="4"/>
        <v>0</v>
      </c>
      <c r="AF17" s="6">
        <f t="shared" si="4"/>
        <v>0</v>
      </c>
      <c r="AG17" s="6">
        <f t="shared" si="4"/>
        <v>0</v>
      </c>
      <c r="AH17" s="6">
        <f t="shared" si="4"/>
        <v>0</v>
      </c>
      <c r="AI17" s="6">
        <f t="shared" si="4"/>
        <v>0</v>
      </c>
      <c r="AJ17" s="6">
        <f t="shared" si="4"/>
        <v>0</v>
      </c>
      <c r="AK17" s="24">
        <f t="shared" si="4"/>
        <v>0</v>
      </c>
      <c r="AL17" s="2"/>
      <c r="AM17" s="2"/>
    </row>
    <row r="18" spans="1:39" x14ac:dyDescent="0.25">
      <c r="A18" s="4"/>
      <c r="B18" s="17"/>
      <c r="M18" s="18"/>
      <c r="N18" s="17"/>
      <c r="Y18" s="18"/>
      <c r="Z18" s="17"/>
      <c r="AK18" s="18"/>
    </row>
    <row r="19" spans="1:39" ht="13" x14ac:dyDescent="0.3">
      <c r="A19" s="4" t="str">
        <f>'Res Bud År1'!A32</f>
        <v>Bruttoresultat</v>
      </c>
      <c r="B19" s="27"/>
      <c r="C19" s="2"/>
      <c r="D19" s="2"/>
      <c r="E19" s="2"/>
      <c r="F19" s="2"/>
      <c r="G19" s="2"/>
      <c r="H19" s="2"/>
      <c r="I19" s="2"/>
      <c r="J19" s="2"/>
      <c r="K19" s="2"/>
      <c r="L19" s="2"/>
      <c r="M19" s="28"/>
      <c r="N19" s="27"/>
      <c r="O19" s="2"/>
      <c r="P19" s="2"/>
      <c r="Q19" s="2"/>
      <c r="R19" s="2"/>
      <c r="S19" s="2"/>
      <c r="T19" s="2"/>
      <c r="U19" s="2"/>
      <c r="V19" s="2"/>
      <c r="W19" s="2"/>
      <c r="X19" s="2"/>
      <c r="Y19" s="28"/>
      <c r="Z19" s="27"/>
      <c r="AA19" s="2"/>
      <c r="AB19" s="2"/>
      <c r="AC19" s="2"/>
      <c r="AD19" s="2"/>
      <c r="AE19" s="2"/>
      <c r="AF19" s="2"/>
      <c r="AG19" s="2"/>
      <c r="AH19" s="2"/>
      <c r="AI19" s="2"/>
      <c r="AJ19" s="2"/>
      <c r="AK19" s="28"/>
      <c r="AL19" s="2"/>
      <c r="AM19" s="2"/>
    </row>
    <row r="20" spans="1:39" ht="13" x14ac:dyDescent="0.3">
      <c r="A20" s="4"/>
      <c r="B20" s="27"/>
      <c r="C20" s="2"/>
      <c r="D20" s="2"/>
      <c r="E20" s="2"/>
      <c r="F20" s="2"/>
      <c r="G20" s="2"/>
      <c r="H20" s="2"/>
      <c r="I20" s="2"/>
      <c r="J20" s="2"/>
      <c r="K20" s="2"/>
      <c r="L20" s="2"/>
      <c r="M20" s="28"/>
      <c r="N20" s="27"/>
      <c r="O20" s="2"/>
      <c r="P20" s="2"/>
      <c r="Q20" s="2"/>
      <c r="R20" s="2"/>
      <c r="S20" s="2"/>
      <c r="T20" s="2"/>
      <c r="U20" s="2"/>
      <c r="V20" s="2"/>
      <c r="W20" s="2"/>
      <c r="X20" s="2"/>
      <c r="Y20" s="28"/>
      <c r="Z20" s="27"/>
      <c r="AA20" s="2"/>
      <c r="AB20" s="2"/>
      <c r="AC20" s="2"/>
      <c r="AD20" s="2"/>
      <c r="AE20" s="2"/>
      <c r="AF20" s="2"/>
      <c r="AG20" s="2"/>
      <c r="AH20" s="2"/>
      <c r="AI20" s="2"/>
      <c r="AJ20" s="2"/>
      <c r="AK20" s="28"/>
      <c r="AL20" s="2"/>
      <c r="AM20" s="2"/>
    </row>
    <row r="21" spans="1:39" ht="13" hidden="1" outlineLevel="1" x14ac:dyDescent="0.3">
      <c r="A21" s="4"/>
      <c r="B21" s="27"/>
      <c r="C21" s="2"/>
      <c r="D21" s="2"/>
      <c r="E21" s="2"/>
      <c r="F21" s="2"/>
      <c r="G21" s="2"/>
      <c r="H21" s="2"/>
      <c r="I21" s="2"/>
      <c r="J21" s="2"/>
      <c r="K21" s="2"/>
      <c r="L21" s="2"/>
      <c r="M21" s="28"/>
      <c r="N21" s="27"/>
      <c r="O21" s="2"/>
      <c r="P21" s="2"/>
      <c r="Q21" s="2"/>
      <c r="R21" s="2"/>
      <c r="S21" s="2"/>
      <c r="T21" s="2"/>
      <c r="U21" s="2"/>
      <c r="V21" s="2"/>
      <c r="W21" s="2"/>
      <c r="X21" s="2"/>
      <c r="Y21" s="28"/>
      <c r="Z21" s="27"/>
      <c r="AA21" s="2"/>
      <c r="AB21" s="2"/>
      <c r="AC21" s="2"/>
      <c r="AD21" s="2"/>
      <c r="AE21" s="2"/>
      <c r="AF21" s="2"/>
      <c r="AG21" s="2"/>
      <c r="AH21" s="2"/>
      <c r="AI21" s="2"/>
      <c r="AJ21" s="2"/>
      <c r="AK21" s="28"/>
      <c r="AL21" s="2"/>
      <c r="AM21" s="2"/>
    </row>
    <row r="22" spans="1:39" ht="13" hidden="1" outlineLevel="1" x14ac:dyDescent="0.3">
      <c r="A22" s="4"/>
      <c r="B22" s="27"/>
      <c r="C22" s="2"/>
      <c r="D22" s="2"/>
      <c r="E22" s="2"/>
      <c r="F22" s="2"/>
      <c r="G22" s="2"/>
      <c r="H22" s="2"/>
      <c r="I22" s="2"/>
      <c r="J22" s="2"/>
      <c r="K22" s="2"/>
      <c r="L22" s="2"/>
      <c r="M22" s="28"/>
      <c r="N22" s="27"/>
      <c r="O22" s="2"/>
      <c r="P22" s="2"/>
      <c r="Q22" s="2"/>
      <c r="R22" s="2"/>
      <c r="S22" s="2"/>
      <c r="T22" s="2"/>
      <c r="U22" s="2"/>
      <c r="V22" s="2"/>
      <c r="W22" s="2"/>
      <c r="X22" s="2"/>
      <c r="Y22" s="28"/>
      <c r="Z22" s="27"/>
      <c r="AA22" s="2"/>
      <c r="AB22" s="2"/>
      <c r="AC22" s="2"/>
      <c r="AD22" s="2"/>
      <c r="AE22" s="2"/>
      <c r="AF22" s="2"/>
      <c r="AG22" s="2"/>
      <c r="AH22" s="2"/>
      <c r="AI22" s="2"/>
      <c r="AJ22" s="2"/>
      <c r="AK22" s="28"/>
      <c r="AL22" s="2"/>
      <c r="AM22" s="2"/>
    </row>
    <row r="23" spans="1:39" hidden="1" outlineLevel="1" x14ac:dyDescent="0.25">
      <c r="A23" s="4"/>
      <c r="B23" s="25"/>
      <c r="C23" s="3"/>
      <c r="D23" s="3"/>
      <c r="E23" s="3"/>
      <c r="F23" s="3"/>
      <c r="G23" s="3"/>
      <c r="H23" s="3"/>
      <c r="I23" s="3"/>
      <c r="J23" s="3"/>
      <c r="K23" s="3"/>
      <c r="L23" s="3"/>
      <c r="M23" s="26"/>
      <c r="N23" s="25"/>
      <c r="O23" s="3"/>
      <c r="P23" s="3"/>
      <c r="Q23" s="3"/>
      <c r="R23" s="3"/>
      <c r="S23" s="3"/>
      <c r="T23" s="3"/>
      <c r="U23" s="3"/>
      <c r="V23" s="3"/>
      <c r="W23" s="3"/>
      <c r="X23" s="3"/>
      <c r="Y23" s="26"/>
      <c r="Z23" s="25"/>
      <c r="AA23" s="3"/>
      <c r="AB23" s="3"/>
      <c r="AC23" s="3"/>
      <c r="AD23" s="3"/>
      <c r="AE23" s="3"/>
      <c r="AF23" s="3"/>
      <c r="AG23" s="3"/>
      <c r="AH23" s="3"/>
      <c r="AI23" s="3"/>
      <c r="AJ23" s="3"/>
      <c r="AK23" s="26"/>
    </row>
    <row r="24" spans="1:39" hidden="1" outlineLevel="1" x14ac:dyDescent="0.25">
      <c r="A24" s="4"/>
      <c r="B24" s="25"/>
      <c r="C24" s="3"/>
      <c r="D24" s="3"/>
      <c r="E24" s="3"/>
      <c r="F24" s="3"/>
      <c r="G24" s="3"/>
      <c r="H24" s="3"/>
      <c r="I24" s="3"/>
      <c r="J24" s="3"/>
      <c r="K24" s="3"/>
      <c r="L24" s="3"/>
      <c r="M24" s="26"/>
      <c r="N24" s="25"/>
      <c r="O24" s="3"/>
      <c r="P24" s="3"/>
      <c r="Q24" s="3"/>
      <c r="R24" s="3"/>
      <c r="S24" s="3"/>
      <c r="T24" s="3"/>
      <c r="U24" s="3"/>
      <c r="V24" s="3"/>
      <c r="W24" s="3"/>
      <c r="X24" s="3"/>
      <c r="Y24" s="26"/>
      <c r="Z24" s="25"/>
      <c r="AA24" s="3"/>
      <c r="AB24" s="3"/>
      <c r="AC24" s="3"/>
      <c r="AD24" s="3"/>
      <c r="AE24" s="3"/>
      <c r="AF24" s="3"/>
      <c r="AG24" s="3"/>
      <c r="AH24" s="3"/>
      <c r="AI24" s="3"/>
      <c r="AJ24" s="3"/>
      <c r="AK24" s="26"/>
    </row>
    <row r="25" spans="1:39" hidden="1" outlineLevel="1" x14ac:dyDescent="0.25">
      <c r="A25" s="4"/>
      <c r="B25" s="25"/>
      <c r="C25" s="3"/>
      <c r="D25" s="3"/>
      <c r="E25" s="3"/>
      <c r="F25" s="3"/>
      <c r="G25" s="3"/>
      <c r="H25" s="3"/>
      <c r="I25" s="3"/>
      <c r="J25" s="3"/>
      <c r="K25" s="3"/>
      <c r="L25" s="3"/>
      <c r="M25" s="26"/>
      <c r="N25" s="25"/>
      <c r="O25" s="3"/>
      <c r="P25" s="3"/>
      <c r="Q25" s="3"/>
      <c r="R25" s="3"/>
      <c r="S25" s="3"/>
      <c r="T25" s="3"/>
      <c r="U25" s="3"/>
      <c r="V25" s="3"/>
      <c r="W25" s="3"/>
      <c r="X25" s="3"/>
      <c r="Y25" s="26"/>
      <c r="Z25" s="25"/>
      <c r="AA25" s="3"/>
      <c r="AB25" s="3"/>
      <c r="AC25" s="3"/>
      <c r="AD25" s="3"/>
      <c r="AE25" s="3"/>
      <c r="AF25" s="3"/>
      <c r="AG25" s="3"/>
      <c r="AH25" s="3"/>
      <c r="AI25" s="3"/>
      <c r="AJ25" s="3"/>
      <c r="AK25" s="26"/>
    </row>
    <row r="26" spans="1:39" hidden="1" outlineLevel="1" x14ac:dyDescent="0.25">
      <c r="A26" s="4"/>
      <c r="B26" s="25"/>
      <c r="C26" s="3"/>
      <c r="D26" s="3"/>
      <c r="E26" s="3"/>
      <c r="F26" s="3"/>
      <c r="G26" s="3"/>
      <c r="H26" s="3"/>
      <c r="I26" s="3"/>
      <c r="J26" s="3"/>
      <c r="K26" s="3"/>
      <c r="L26" s="3"/>
      <c r="M26" s="26"/>
      <c r="N26" s="25"/>
      <c r="O26" s="3"/>
      <c r="P26" s="3"/>
      <c r="Q26" s="3"/>
      <c r="R26" s="3"/>
      <c r="S26" s="3"/>
      <c r="T26" s="3"/>
      <c r="U26" s="3"/>
      <c r="V26" s="3"/>
      <c r="W26" s="3"/>
      <c r="X26" s="3"/>
      <c r="Y26" s="26"/>
      <c r="Z26" s="25"/>
      <c r="AA26" s="3"/>
      <c r="AB26" s="3"/>
      <c r="AC26" s="3"/>
      <c r="AD26" s="3"/>
      <c r="AE26" s="3"/>
      <c r="AF26" s="3"/>
      <c r="AG26" s="3"/>
      <c r="AH26" s="3"/>
      <c r="AI26" s="3"/>
      <c r="AJ26" s="3"/>
      <c r="AK26" s="26"/>
    </row>
    <row r="27" spans="1:39" hidden="1" outlineLevel="1" x14ac:dyDescent="0.25">
      <c r="A27" s="4"/>
      <c r="B27" s="25"/>
      <c r="C27" s="3"/>
      <c r="D27" s="3"/>
      <c r="E27" s="3"/>
      <c r="F27" s="3"/>
      <c r="G27" s="3"/>
      <c r="H27" s="3"/>
      <c r="I27" s="3"/>
      <c r="J27" s="3"/>
      <c r="K27" s="3"/>
      <c r="L27" s="3"/>
      <c r="M27" s="26"/>
      <c r="N27" s="25"/>
      <c r="O27" s="3"/>
      <c r="P27" s="3"/>
      <c r="Q27" s="3"/>
      <c r="R27" s="3"/>
      <c r="S27" s="3"/>
      <c r="T27" s="3"/>
      <c r="U27" s="3"/>
      <c r="V27" s="3"/>
      <c r="W27" s="3"/>
      <c r="X27" s="3"/>
      <c r="Y27" s="26"/>
      <c r="Z27" s="25"/>
      <c r="AA27" s="3"/>
      <c r="AB27" s="3"/>
      <c r="AC27" s="3"/>
      <c r="AD27" s="3"/>
      <c r="AE27" s="3"/>
      <c r="AF27" s="3"/>
      <c r="AG27" s="3"/>
      <c r="AH27" s="3"/>
      <c r="AI27" s="3"/>
      <c r="AJ27" s="3"/>
      <c r="AK27" s="26"/>
    </row>
    <row r="28" spans="1:39" hidden="1" outlineLevel="1" x14ac:dyDescent="0.25">
      <c r="A28" s="4"/>
      <c r="B28" s="25"/>
      <c r="C28" s="3"/>
      <c r="D28" s="3"/>
      <c r="E28" s="3"/>
      <c r="F28" s="3"/>
      <c r="G28" s="3"/>
      <c r="H28" s="3"/>
      <c r="I28" s="3"/>
      <c r="J28" s="3"/>
      <c r="K28" s="3"/>
      <c r="L28" s="3"/>
      <c r="M28" s="26"/>
      <c r="N28" s="25"/>
      <c r="O28" s="3"/>
      <c r="P28" s="3"/>
      <c r="Q28" s="3"/>
      <c r="R28" s="3"/>
      <c r="S28" s="3"/>
      <c r="T28" s="3"/>
      <c r="U28" s="3"/>
      <c r="V28" s="3"/>
      <c r="W28" s="3"/>
      <c r="X28" s="3"/>
      <c r="Y28" s="26"/>
      <c r="Z28" s="25"/>
      <c r="AA28" s="3"/>
      <c r="AB28" s="3"/>
      <c r="AC28" s="3"/>
      <c r="AD28" s="3"/>
      <c r="AE28" s="3"/>
      <c r="AF28" s="3"/>
      <c r="AG28" s="3"/>
      <c r="AH28" s="3"/>
      <c r="AI28" s="3"/>
      <c r="AJ28" s="3"/>
      <c r="AK28" s="26"/>
    </row>
    <row r="29" spans="1:39" hidden="1" outlineLevel="1" x14ac:dyDescent="0.25">
      <c r="A29" s="4"/>
      <c r="B29" s="25"/>
      <c r="C29" s="3"/>
      <c r="D29" s="3"/>
      <c r="E29" s="3"/>
      <c r="F29" s="3"/>
      <c r="G29" s="3"/>
      <c r="H29" s="3"/>
      <c r="I29" s="3"/>
      <c r="J29" s="3"/>
      <c r="K29" s="3"/>
      <c r="L29" s="3"/>
      <c r="M29" s="26"/>
      <c r="N29" s="25"/>
      <c r="O29" s="3"/>
      <c r="P29" s="3"/>
      <c r="Q29" s="3"/>
      <c r="R29" s="3"/>
      <c r="S29" s="3"/>
      <c r="T29" s="3"/>
      <c r="U29" s="3"/>
      <c r="V29" s="3"/>
      <c r="W29" s="3"/>
      <c r="X29" s="3"/>
      <c r="Y29" s="26"/>
      <c r="Z29" s="25"/>
      <c r="AA29" s="3"/>
      <c r="AB29" s="3"/>
      <c r="AC29" s="3"/>
      <c r="AD29" s="3"/>
      <c r="AE29" s="3"/>
      <c r="AF29" s="3"/>
      <c r="AG29" s="3"/>
      <c r="AH29" s="3"/>
      <c r="AI29" s="3"/>
      <c r="AJ29" s="3"/>
      <c r="AK29" s="26"/>
    </row>
    <row r="30" spans="1:39" hidden="1" outlineLevel="1" x14ac:dyDescent="0.25">
      <c r="A30" s="4"/>
      <c r="B30" s="25"/>
      <c r="C30" s="3"/>
      <c r="D30" s="3"/>
      <c r="E30" s="3"/>
      <c r="F30" s="3"/>
      <c r="G30" s="3"/>
      <c r="H30" s="3"/>
      <c r="I30" s="3"/>
      <c r="J30" s="3"/>
      <c r="K30" s="3"/>
      <c r="L30" s="3"/>
      <c r="M30" s="26"/>
      <c r="N30" s="25"/>
      <c r="O30" s="3"/>
      <c r="P30" s="3"/>
      <c r="Q30" s="3"/>
      <c r="R30" s="3"/>
      <c r="S30" s="3"/>
      <c r="T30" s="3"/>
      <c r="U30" s="3"/>
      <c r="V30" s="3"/>
      <c r="W30" s="3"/>
      <c r="X30" s="3"/>
      <c r="Y30" s="26"/>
      <c r="Z30" s="25"/>
      <c r="AA30" s="3"/>
      <c r="AB30" s="3"/>
      <c r="AC30" s="3"/>
      <c r="AD30" s="3"/>
      <c r="AE30" s="3"/>
      <c r="AF30" s="3"/>
      <c r="AG30" s="3"/>
      <c r="AH30" s="3"/>
      <c r="AI30" s="3"/>
      <c r="AJ30" s="3"/>
      <c r="AK30" s="26"/>
    </row>
    <row r="31" spans="1:39" collapsed="1" x14ac:dyDescent="0.25">
      <c r="A31" s="4"/>
      <c r="B31" s="25"/>
      <c r="C31" s="3"/>
      <c r="D31" s="3"/>
      <c r="E31" s="3"/>
      <c r="F31" s="3"/>
      <c r="G31" s="3"/>
      <c r="H31" s="3"/>
      <c r="I31" s="3"/>
      <c r="J31" s="3"/>
      <c r="K31" s="3"/>
      <c r="L31" s="3"/>
      <c r="M31" s="26"/>
      <c r="N31" s="25"/>
      <c r="O31" s="3"/>
      <c r="P31" s="3"/>
      <c r="Q31" s="3"/>
      <c r="R31" s="3"/>
      <c r="S31" s="3"/>
      <c r="T31" s="3"/>
      <c r="U31" s="3"/>
      <c r="V31" s="3"/>
      <c r="W31" s="3"/>
      <c r="X31" s="3"/>
      <c r="Y31" s="26"/>
      <c r="Z31" s="25"/>
      <c r="AA31" s="3"/>
      <c r="AB31" s="3"/>
      <c r="AC31" s="3"/>
      <c r="AD31" s="3"/>
      <c r="AE31" s="3"/>
      <c r="AF31" s="3"/>
      <c r="AG31" s="3"/>
      <c r="AH31" s="3"/>
      <c r="AI31" s="3"/>
      <c r="AJ31" s="3"/>
      <c r="AK31" s="26"/>
    </row>
    <row r="32" spans="1:39" ht="25" x14ac:dyDescent="0.25">
      <c r="A32" s="4" t="str">
        <f>'Res Bud År1'!A37</f>
        <v>Övriga kostnader
(exkl moms)</v>
      </c>
      <c r="B32" s="80" t="s">
        <v>71</v>
      </c>
      <c r="C32" s="81" t="s">
        <v>72</v>
      </c>
      <c r="D32" s="81" t="s">
        <v>73</v>
      </c>
      <c r="E32" s="81" t="s">
        <v>74</v>
      </c>
      <c r="F32" s="81" t="s">
        <v>75</v>
      </c>
      <c r="G32" s="81" t="s">
        <v>76</v>
      </c>
      <c r="H32" s="81" t="s">
        <v>77</v>
      </c>
      <c r="I32" s="81" t="s">
        <v>78</v>
      </c>
      <c r="J32" s="81" t="s">
        <v>79</v>
      </c>
      <c r="K32" s="81" t="s">
        <v>80</v>
      </c>
      <c r="L32" s="81" t="s">
        <v>81</v>
      </c>
      <c r="M32" s="82" t="s">
        <v>82</v>
      </c>
      <c r="N32" s="80" t="s">
        <v>71</v>
      </c>
      <c r="O32" s="81" t="s">
        <v>72</v>
      </c>
      <c r="P32" s="81" t="s">
        <v>73</v>
      </c>
      <c r="Q32" s="81" t="s">
        <v>74</v>
      </c>
      <c r="R32" s="81" t="s">
        <v>75</v>
      </c>
      <c r="S32" s="81" t="s">
        <v>76</v>
      </c>
      <c r="T32" s="81" t="s">
        <v>77</v>
      </c>
      <c r="U32" s="81" t="s">
        <v>78</v>
      </c>
      <c r="V32" s="81" t="s">
        <v>79</v>
      </c>
      <c r="W32" s="81" t="s">
        <v>80</v>
      </c>
      <c r="X32" s="81" t="s">
        <v>81</v>
      </c>
      <c r="Y32" s="82" t="s">
        <v>82</v>
      </c>
      <c r="Z32" s="80" t="s">
        <v>71</v>
      </c>
      <c r="AA32" s="81" t="s">
        <v>72</v>
      </c>
      <c r="AB32" s="81" t="s">
        <v>73</v>
      </c>
      <c r="AC32" s="81" t="s">
        <v>74</v>
      </c>
      <c r="AD32" s="81" t="s">
        <v>75</v>
      </c>
      <c r="AE32" s="81" t="s">
        <v>76</v>
      </c>
      <c r="AF32" s="81" t="s">
        <v>77</v>
      </c>
      <c r="AG32" s="81" t="s">
        <v>78</v>
      </c>
      <c r="AH32" s="81" t="s">
        <v>79</v>
      </c>
      <c r="AI32" s="81" t="s">
        <v>80</v>
      </c>
      <c r="AJ32" s="81" t="s">
        <v>81</v>
      </c>
      <c r="AK32" s="82" t="s">
        <v>82</v>
      </c>
    </row>
    <row r="33" spans="1:37" x14ac:dyDescent="0.25">
      <c r="A33" s="4" t="str">
        <f>'Res Bud År1'!A38</f>
        <v>Lokalkostnader, hyra, el etc</v>
      </c>
      <c r="B33" s="21">
        <f>IFERROR('Res Bud År1'!$B38*'Res Bud År1'!D38,0)</f>
        <v>0</v>
      </c>
      <c r="C33" s="5">
        <f>IFERROR('Res Bud År1'!$B38*'Res Bud År1'!E38,0)</f>
        <v>0</v>
      </c>
      <c r="D33" s="5">
        <f>IFERROR('Res Bud År1'!$B38*'Res Bud År1'!F38,0)</f>
        <v>0</v>
      </c>
      <c r="E33" s="5">
        <f>IFERROR('Res Bud År1'!$B38*'Res Bud År1'!G38,0)</f>
        <v>0</v>
      </c>
      <c r="F33" s="5">
        <f>IFERROR('Res Bud År1'!$B38*'Res Bud År1'!H38,0)</f>
        <v>0</v>
      </c>
      <c r="G33" s="5">
        <f>IFERROR('Res Bud År1'!$B38*'Res Bud År1'!I38,0)</f>
        <v>0</v>
      </c>
      <c r="H33" s="5">
        <f>IFERROR('Res Bud År1'!$B38*'Res Bud År1'!J38,0)</f>
        <v>0</v>
      </c>
      <c r="I33" s="5">
        <f>IFERROR('Res Bud År1'!$B38*'Res Bud År1'!K38,0)</f>
        <v>0</v>
      </c>
      <c r="J33" s="5">
        <f>IFERROR('Res Bud År1'!$B38*'Res Bud År1'!L38,0)</f>
        <v>0</v>
      </c>
      <c r="K33" s="5">
        <f>IFERROR('Res Bud År1'!$B38*'Res Bud År1'!M38,0)</f>
        <v>0</v>
      </c>
      <c r="L33" s="5">
        <f>IFERROR('Res Bud År1'!$B38*'Res Bud År1'!N38,0)</f>
        <v>0</v>
      </c>
      <c r="M33" s="22">
        <f>IFERROR('Res Bud År1'!$B38*'Res Bud År1'!O38,0)</f>
        <v>0</v>
      </c>
      <c r="N33" s="21">
        <f>IFERROR('Res Bud År2'!$B38*'Res Bud År2'!D38,0)</f>
        <v>0</v>
      </c>
      <c r="O33" s="5">
        <f>IFERROR('Res Bud År2'!$B38*'Res Bud År2'!E38,0)</f>
        <v>0</v>
      </c>
      <c r="P33" s="5">
        <f>IFERROR('Res Bud År2'!$B38*'Res Bud År2'!F38,0)</f>
        <v>0</v>
      </c>
      <c r="Q33" s="5">
        <f>IFERROR('Res Bud År2'!$B38*'Res Bud År2'!G38,0)</f>
        <v>0</v>
      </c>
      <c r="R33" s="5">
        <f>IFERROR('Res Bud År2'!$B38*'Res Bud År2'!H38,0)</f>
        <v>0</v>
      </c>
      <c r="S33" s="5">
        <f>IFERROR('Res Bud År2'!$B38*'Res Bud År2'!I38,0)</f>
        <v>0</v>
      </c>
      <c r="T33" s="5">
        <f>IFERROR('Res Bud År2'!$B38*'Res Bud År2'!J38,0)</f>
        <v>0</v>
      </c>
      <c r="U33" s="5">
        <f>IFERROR('Res Bud År2'!$B38*'Res Bud År2'!K38,0)</f>
        <v>0</v>
      </c>
      <c r="V33" s="5">
        <f>IFERROR('Res Bud År2'!$B38*'Res Bud År2'!L38,0)</f>
        <v>0</v>
      </c>
      <c r="W33" s="5">
        <f>IFERROR('Res Bud År2'!$B38*'Res Bud År2'!M38,0)</f>
        <v>0</v>
      </c>
      <c r="X33" s="5">
        <f>IFERROR('Res Bud År2'!$B38*'Res Bud År2'!N38,0)</f>
        <v>0</v>
      </c>
      <c r="Y33" s="22">
        <f>IFERROR('Res Bud År2'!$B38*'Res Bud År2'!O38,0)</f>
        <v>0</v>
      </c>
      <c r="Z33" s="21">
        <f>IFERROR('Res Bud År3'!$B38*'Res Bud År3'!D38,0)</f>
        <v>0</v>
      </c>
      <c r="AA33" s="5">
        <f>IFERROR('Res Bud År3'!$B38*'Res Bud År3'!E38,0)</f>
        <v>0</v>
      </c>
      <c r="AB33" s="5">
        <f>IFERROR('Res Bud År3'!$B38*'Res Bud År3'!F38,0)</f>
        <v>0</v>
      </c>
      <c r="AC33" s="5">
        <f>IFERROR('Res Bud År3'!$B38*'Res Bud År3'!G38,0)</f>
        <v>0</v>
      </c>
      <c r="AD33" s="5">
        <f>IFERROR('Res Bud År3'!$B38*'Res Bud År3'!H38,0)</f>
        <v>0</v>
      </c>
      <c r="AE33" s="5">
        <f>IFERROR('Res Bud År3'!$B38*'Res Bud År3'!I38,0)</f>
        <v>0</v>
      </c>
      <c r="AF33" s="5">
        <f>IFERROR('Res Bud År3'!$B38*'Res Bud År3'!J38,0)</f>
        <v>0</v>
      </c>
      <c r="AG33" s="5">
        <f>IFERROR('Res Bud År3'!$B38*'Res Bud År3'!K38,0)</f>
        <v>0</v>
      </c>
      <c r="AH33" s="5">
        <f>IFERROR('Res Bud År3'!$B38*'Res Bud År3'!L38,0)</f>
        <v>0</v>
      </c>
      <c r="AI33" s="5">
        <f>IFERROR('Res Bud År3'!$B38*'Res Bud År3'!M38,0)</f>
        <v>0</v>
      </c>
      <c r="AJ33" s="5">
        <f>IFERROR('Res Bud År3'!$B38*'Res Bud År3'!N38,0)</f>
        <v>0</v>
      </c>
      <c r="AK33" s="22">
        <f>IFERROR('Res Bud År3'!$B38*'Res Bud År3'!O38,0)</f>
        <v>0</v>
      </c>
    </row>
    <row r="34" spans="1:37" x14ac:dyDescent="0.25">
      <c r="A34" s="4" t="str">
        <f>'Res Bud År1'!A39</f>
        <v>Förbruknings inventarier/material</v>
      </c>
      <c r="B34" s="21">
        <f>IFERROR('Res Bud År1'!$B39*'Res Bud År1'!D39,0)</f>
        <v>0</v>
      </c>
      <c r="C34" s="5">
        <f>IFERROR('Res Bud År1'!$B39*'Res Bud År1'!E39,0)</f>
        <v>0</v>
      </c>
      <c r="D34" s="5">
        <f>IFERROR('Res Bud År1'!$B39*'Res Bud År1'!F39,0)</f>
        <v>0</v>
      </c>
      <c r="E34" s="5">
        <f>IFERROR('Res Bud År1'!$B39*'Res Bud År1'!G39,0)</f>
        <v>0</v>
      </c>
      <c r="F34" s="5">
        <f>IFERROR('Res Bud År1'!$B39*'Res Bud År1'!H39,0)</f>
        <v>0</v>
      </c>
      <c r="G34" s="5">
        <f>IFERROR('Res Bud År1'!$B39*'Res Bud År1'!I39,0)</f>
        <v>0</v>
      </c>
      <c r="H34" s="5">
        <f>IFERROR('Res Bud År1'!$B39*'Res Bud År1'!J39,0)</f>
        <v>0</v>
      </c>
      <c r="I34" s="5">
        <f>IFERROR('Res Bud År1'!$B39*'Res Bud År1'!K39,0)</f>
        <v>0</v>
      </c>
      <c r="J34" s="5">
        <f>IFERROR('Res Bud År1'!$B39*'Res Bud År1'!L39,0)</f>
        <v>0</v>
      </c>
      <c r="K34" s="5">
        <f>IFERROR('Res Bud År1'!$B39*'Res Bud År1'!M39,0)</f>
        <v>0</v>
      </c>
      <c r="L34" s="5">
        <f>IFERROR('Res Bud År1'!$B39*'Res Bud År1'!N39,0)</f>
        <v>0</v>
      </c>
      <c r="M34" s="22">
        <f>IFERROR('Res Bud År1'!$B39*'Res Bud År1'!O39,0)</f>
        <v>0</v>
      </c>
      <c r="N34" s="21">
        <f>IFERROR('Res Bud År2'!$B39*'Res Bud År2'!D39,0)</f>
        <v>0</v>
      </c>
      <c r="O34" s="5">
        <f>IFERROR('Res Bud År2'!$B39*'Res Bud År2'!E39,0)</f>
        <v>0</v>
      </c>
      <c r="P34" s="5">
        <f>IFERROR('Res Bud År2'!$B39*'Res Bud År2'!F39,0)</f>
        <v>0</v>
      </c>
      <c r="Q34" s="5">
        <f>IFERROR('Res Bud År2'!$B39*'Res Bud År2'!G39,0)</f>
        <v>0</v>
      </c>
      <c r="R34" s="5">
        <f>IFERROR('Res Bud År2'!$B39*'Res Bud År2'!H39,0)</f>
        <v>0</v>
      </c>
      <c r="S34" s="5">
        <f>IFERROR('Res Bud År2'!$B39*'Res Bud År2'!I39,0)</f>
        <v>0</v>
      </c>
      <c r="T34" s="5">
        <f>IFERROR('Res Bud År2'!$B39*'Res Bud År2'!J39,0)</f>
        <v>0</v>
      </c>
      <c r="U34" s="5">
        <f>IFERROR('Res Bud År2'!$B39*'Res Bud År2'!K39,0)</f>
        <v>0</v>
      </c>
      <c r="V34" s="5">
        <f>IFERROR('Res Bud År2'!$B39*'Res Bud År2'!L39,0)</f>
        <v>0</v>
      </c>
      <c r="W34" s="5">
        <f>IFERROR('Res Bud År2'!$B39*'Res Bud År2'!M39,0)</f>
        <v>0</v>
      </c>
      <c r="X34" s="5">
        <f>IFERROR('Res Bud År2'!$B39*'Res Bud År2'!N39,0)</f>
        <v>0</v>
      </c>
      <c r="Y34" s="22">
        <f>IFERROR('Res Bud År2'!$B39*'Res Bud År2'!O39,0)</f>
        <v>0</v>
      </c>
      <c r="Z34" s="21">
        <f>IFERROR('Res Bud År3'!$B39*'Res Bud År3'!D39,0)</f>
        <v>0</v>
      </c>
      <c r="AA34" s="5">
        <f>IFERROR('Res Bud År3'!$B39*'Res Bud År3'!E39,0)</f>
        <v>0</v>
      </c>
      <c r="AB34" s="5">
        <f>IFERROR('Res Bud År3'!$B39*'Res Bud År3'!F39,0)</f>
        <v>0</v>
      </c>
      <c r="AC34" s="5">
        <f>IFERROR('Res Bud År3'!$B39*'Res Bud År3'!G39,0)</f>
        <v>0</v>
      </c>
      <c r="AD34" s="5">
        <f>IFERROR('Res Bud År3'!$B39*'Res Bud År3'!H39,0)</f>
        <v>0</v>
      </c>
      <c r="AE34" s="5">
        <f>IFERROR('Res Bud År3'!$B39*'Res Bud År3'!I39,0)</f>
        <v>0</v>
      </c>
      <c r="AF34" s="5">
        <f>IFERROR('Res Bud År3'!$B39*'Res Bud År3'!J39,0)</f>
        <v>0</v>
      </c>
      <c r="AG34" s="5">
        <f>IFERROR('Res Bud År3'!$B39*'Res Bud År3'!K39,0)</f>
        <v>0</v>
      </c>
      <c r="AH34" s="5">
        <f>IFERROR('Res Bud År3'!$B39*'Res Bud År3'!L39,0)</f>
        <v>0</v>
      </c>
      <c r="AI34" s="5">
        <f>IFERROR('Res Bud År3'!$B39*'Res Bud År3'!M39,0)</f>
        <v>0</v>
      </c>
      <c r="AJ34" s="5">
        <f>IFERROR('Res Bud År3'!$B39*'Res Bud År3'!N39,0)</f>
        <v>0</v>
      </c>
      <c r="AK34" s="22">
        <f>IFERROR('Res Bud År3'!$B39*'Res Bud År3'!O39,0)</f>
        <v>0</v>
      </c>
    </row>
    <row r="35" spans="1:37" x14ac:dyDescent="0.25">
      <c r="A35" s="4" t="str">
        <f>'Res Bud År1'!A40</f>
        <v>Hyra/leasing av maskiner, datorer, bil etc</v>
      </c>
      <c r="B35" s="21">
        <f>IFERROR('Res Bud År1'!$B40*'Res Bud År1'!D40,0)</f>
        <v>0</v>
      </c>
      <c r="C35" s="5">
        <f>IFERROR('Res Bud År1'!$B40*'Res Bud År1'!E40,0)</f>
        <v>0</v>
      </c>
      <c r="D35" s="5">
        <f>IFERROR('Res Bud År1'!$B40*'Res Bud År1'!F40,0)</f>
        <v>0</v>
      </c>
      <c r="E35" s="5">
        <f>IFERROR('Res Bud År1'!$B40*'Res Bud År1'!G40,0)</f>
        <v>0</v>
      </c>
      <c r="F35" s="5">
        <f>IFERROR('Res Bud År1'!$B40*'Res Bud År1'!H40,0)</f>
        <v>0</v>
      </c>
      <c r="G35" s="5">
        <f>IFERROR('Res Bud År1'!$B40*'Res Bud År1'!I40,0)</f>
        <v>0</v>
      </c>
      <c r="H35" s="5">
        <f>IFERROR('Res Bud År1'!$B40*'Res Bud År1'!J40,0)</f>
        <v>0</v>
      </c>
      <c r="I35" s="5">
        <f>IFERROR('Res Bud År1'!$B40*'Res Bud År1'!K40,0)</f>
        <v>0</v>
      </c>
      <c r="J35" s="5">
        <f>IFERROR('Res Bud År1'!$B40*'Res Bud År1'!L40,0)</f>
        <v>0</v>
      </c>
      <c r="K35" s="5">
        <f>IFERROR('Res Bud År1'!$B40*'Res Bud År1'!M40,0)</f>
        <v>0</v>
      </c>
      <c r="L35" s="5">
        <f>IFERROR('Res Bud År1'!$B40*'Res Bud År1'!N40,0)</f>
        <v>0</v>
      </c>
      <c r="M35" s="22">
        <f>IFERROR('Res Bud År1'!$B40*'Res Bud År1'!O40,0)</f>
        <v>0</v>
      </c>
      <c r="N35" s="21">
        <f>IFERROR('Res Bud År2'!$B40*'Res Bud År2'!D40,0)</f>
        <v>0</v>
      </c>
      <c r="O35" s="5">
        <f>IFERROR('Res Bud År2'!$B40*'Res Bud År2'!E40,0)</f>
        <v>0</v>
      </c>
      <c r="P35" s="5">
        <f>IFERROR('Res Bud År2'!$B40*'Res Bud År2'!F40,0)</f>
        <v>0</v>
      </c>
      <c r="Q35" s="5">
        <f>IFERROR('Res Bud År2'!$B40*'Res Bud År2'!G40,0)</f>
        <v>0</v>
      </c>
      <c r="R35" s="5">
        <f>IFERROR('Res Bud År2'!$B40*'Res Bud År2'!H40,0)</f>
        <v>0</v>
      </c>
      <c r="S35" s="5">
        <f>IFERROR('Res Bud År2'!$B40*'Res Bud År2'!I40,0)</f>
        <v>0</v>
      </c>
      <c r="T35" s="5">
        <f>IFERROR('Res Bud År2'!$B40*'Res Bud År2'!J40,0)</f>
        <v>0</v>
      </c>
      <c r="U35" s="5">
        <f>IFERROR('Res Bud År2'!$B40*'Res Bud År2'!K40,0)</f>
        <v>0</v>
      </c>
      <c r="V35" s="5">
        <f>IFERROR('Res Bud År2'!$B40*'Res Bud År2'!L40,0)</f>
        <v>0</v>
      </c>
      <c r="W35" s="5">
        <f>IFERROR('Res Bud År2'!$B40*'Res Bud År2'!M40,0)</f>
        <v>0</v>
      </c>
      <c r="X35" s="5">
        <f>IFERROR('Res Bud År2'!$B40*'Res Bud År2'!N40,0)</f>
        <v>0</v>
      </c>
      <c r="Y35" s="22">
        <f>IFERROR('Res Bud År2'!$B40*'Res Bud År2'!O40,0)</f>
        <v>0</v>
      </c>
      <c r="Z35" s="21">
        <f>IFERROR('Res Bud År3'!$B40*'Res Bud År3'!D40,0)</f>
        <v>0</v>
      </c>
      <c r="AA35" s="5">
        <f>IFERROR('Res Bud År3'!$B40*'Res Bud År3'!E40,0)</f>
        <v>0</v>
      </c>
      <c r="AB35" s="5">
        <f>IFERROR('Res Bud År3'!$B40*'Res Bud År3'!F40,0)</f>
        <v>0</v>
      </c>
      <c r="AC35" s="5">
        <f>IFERROR('Res Bud År3'!$B40*'Res Bud År3'!G40,0)</f>
        <v>0</v>
      </c>
      <c r="AD35" s="5">
        <f>IFERROR('Res Bud År3'!$B40*'Res Bud År3'!H40,0)</f>
        <v>0</v>
      </c>
      <c r="AE35" s="5">
        <f>IFERROR('Res Bud År3'!$B40*'Res Bud År3'!I40,0)</f>
        <v>0</v>
      </c>
      <c r="AF35" s="5">
        <f>IFERROR('Res Bud År3'!$B40*'Res Bud År3'!J40,0)</f>
        <v>0</v>
      </c>
      <c r="AG35" s="5">
        <f>IFERROR('Res Bud År3'!$B40*'Res Bud År3'!K40,0)</f>
        <v>0</v>
      </c>
      <c r="AH35" s="5">
        <f>IFERROR('Res Bud År3'!$B40*'Res Bud År3'!L40,0)</f>
        <v>0</v>
      </c>
      <c r="AI35" s="5">
        <f>IFERROR('Res Bud År3'!$B40*'Res Bud År3'!M40,0)</f>
        <v>0</v>
      </c>
      <c r="AJ35" s="5">
        <f>IFERROR('Res Bud År3'!$B40*'Res Bud År3'!N40,0)</f>
        <v>0</v>
      </c>
      <c r="AK35" s="22">
        <f>IFERROR('Res Bud År3'!$B40*'Res Bud År3'!O40,0)</f>
        <v>0</v>
      </c>
    </row>
    <row r="36" spans="1:37" x14ac:dyDescent="0.25">
      <c r="A36" s="4" t="str">
        <f>'Res Bud År1'!A41</f>
        <v>Reparation och underhåll</v>
      </c>
      <c r="B36" s="21">
        <f>IFERROR('Res Bud År1'!$B41*'Res Bud År1'!D41,0)</f>
        <v>0</v>
      </c>
      <c r="C36" s="5">
        <f>IFERROR('Res Bud År1'!$B41*'Res Bud År1'!E41,0)</f>
        <v>0</v>
      </c>
      <c r="D36" s="5">
        <f>IFERROR('Res Bud År1'!$B41*'Res Bud År1'!F41,0)</f>
        <v>0</v>
      </c>
      <c r="E36" s="5">
        <f>IFERROR('Res Bud År1'!$B41*'Res Bud År1'!G41,0)</f>
        <v>0</v>
      </c>
      <c r="F36" s="5">
        <f>IFERROR('Res Bud År1'!$B41*'Res Bud År1'!H41,0)</f>
        <v>0</v>
      </c>
      <c r="G36" s="5">
        <f>IFERROR('Res Bud År1'!$B41*'Res Bud År1'!I41,0)</f>
        <v>0</v>
      </c>
      <c r="H36" s="5">
        <f>IFERROR('Res Bud År1'!$B41*'Res Bud År1'!J41,0)</f>
        <v>0</v>
      </c>
      <c r="I36" s="5">
        <f>IFERROR('Res Bud År1'!$B41*'Res Bud År1'!K41,0)</f>
        <v>0</v>
      </c>
      <c r="J36" s="5">
        <f>IFERROR('Res Bud År1'!$B41*'Res Bud År1'!L41,0)</f>
        <v>0</v>
      </c>
      <c r="K36" s="5">
        <f>IFERROR('Res Bud År1'!$B41*'Res Bud År1'!M41,0)</f>
        <v>0</v>
      </c>
      <c r="L36" s="5">
        <f>IFERROR('Res Bud År1'!$B41*'Res Bud År1'!N41,0)</f>
        <v>0</v>
      </c>
      <c r="M36" s="22">
        <f>IFERROR('Res Bud År1'!$B41*'Res Bud År1'!O41,0)</f>
        <v>0</v>
      </c>
      <c r="N36" s="21">
        <f>IFERROR('Res Bud År2'!$B41*'Res Bud År2'!D41,0)</f>
        <v>0</v>
      </c>
      <c r="O36" s="5">
        <f>IFERROR('Res Bud År2'!$B41*'Res Bud År2'!E41,0)</f>
        <v>0</v>
      </c>
      <c r="P36" s="5">
        <f>IFERROR('Res Bud År2'!$B41*'Res Bud År2'!F41,0)</f>
        <v>0</v>
      </c>
      <c r="Q36" s="5">
        <f>IFERROR('Res Bud År2'!$B41*'Res Bud År2'!G41,0)</f>
        <v>0</v>
      </c>
      <c r="R36" s="5">
        <f>IFERROR('Res Bud År2'!$B41*'Res Bud År2'!H41,0)</f>
        <v>0</v>
      </c>
      <c r="S36" s="5">
        <f>IFERROR('Res Bud År2'!$B41*'Res Bud År2'!I41,0)</f>
        <v>0</v>
      </c>
      <c r="T36" s="5">
        <f>IFERROR('Res Bud År2'!$B41*'Res Bud År2'!J41,0)</f>
        <v>0</v>
      </c>
      <c r="U36" s="5">
        <f>IFERROR('Res Bud År2'!$B41*'Res Bud År2'!K41,0)</f>
        <v>0</v>
      </c>
      <c r="V36" s="5">
        <f>IFERROR('Res Bud År2'!$B41*'Res Bud År2'!L41,0)</f>
        <v>0</v>
      </c>
      <c r="W36" s="5">
        <f>IFERROR('Res Bud År2'!$B41*'Res Bud År2'!M41,0)</f>
        <v>0</v>
      </c>
      <c r="X36" s="5">
        <f>IFERROR('Res Bud År2'!$B41*'Res Bud År2'!N41,0)</f>
        <v>0</v>
      </c>
      <c r="Y36" s="22">
        <f>IFERROR('Res Bud År2'!$B41*'Res Bud År2'!O41,0)</f>
        <v>0</v>
      </c>
      <c r="Z36" s="21">
        <f>IFERROR('Res Bud År3'!$B41*'Res Bud År3'!D41,0)</f>
        <v>0</v>
      </c>
      <c r="AA36" s="5">
        <f>IFERROR('Res Bud År3'!$B41*'Res Bud År3'!E41,0)</f>
        <v>0</v>
      </c>
      <c r="AB36" s="5">
        <f>IFERROR('Res Bud År3'!$B41*'Res Bud År3'!F41,0)</f>
        <v>0</v>
      </c>
      <c r="AC36" s="5">
        <f>IFERROR('Res Bud År3'!$B41*'Res Bud År3'!G41,0)</f>
        <v>0</v>
      </c>
      <c r="AD36" s="5">
        <f>IFERROR('Res Bud År3'!$B41*'Res Bud År3'!H41,0)</f>
        <v>0</v>
      </c>
      <c r="AE36" s="5">
        <f>IFERROR('Res Bud År3'!$B41*'Res Bud År3'!I41,0)</f>
        <v>0</v>
      </c>
      <c r="AF36" s="5">
        <f>IFERROR('Res Bud År3'!$B41*'Res Bud År3'!J41,0)</f>
        <v>0</v>
      </c>
      <c r="AG36" s="5">
        <f>IFERROR('Res Bud År3'!$B41*'Res Bud År3'!K41,0)</f>
        <v>0</v>
      </c>
      <c r="AH36" s="5">
        <f>IFERROR('Res Bud År3'!$B41*'Res Bud År3'!L41,0)</f>
        <v>0</v>
      </c>
      <c r="AI36" s="5">
        <f>IFERROR('Res Bud År3'!$B41*'Res Bud År3'!M41,0)</f>
        <v>0</v>
      </c>
      <c r="AJ36" s="5">
        <f>IFERROR('Res Bud År3'!$B41*'Res Bud År3'!N41,0)</f>
        <v>0</v>
      </c>
      <c r="AK36" s="22">
        <f>IFERROR('Res Bud År3'!$B41*'Res Bud År3'!O41,0)</f>
        <v>0</v>
      </c>
    </row>
    <row r="37" spans="1:37" x14ac:dyDescent="0.25">
      <c r="A37" s="4" t="str">
        <f>'Res Bud År1'!A42</f>
        <v>Resekostnader, bilresättning, traktamente</v>
      </c>
      <c r="B37" s="21">
        <f>IFERROR('Res Bud År1'!$B42*'Res Bud År1'!D42,0)</f>
        <v>0</v>
      </c>
      <c r="C37" s="5">
        <f>IFERROR('Res Bud År1'!$B42*'Res Bud År1'!E42,0)</f>
        <v>0</v>
      </c>
      <c r="D37" s="5">
        <f>IFERROR('Res Bud År1'!$B42*'Res Bud År1'!F42,0)</f>
        <v>0</v>
      </c>
      <c r="E37" s="5">
        <f>IFERROR('Res Bud År1'!$B42*'Res Bud År1'!G42,0)</f>
        <v>0</v>
      </c>
      <c r="F37" s="5">
        <f>IFERROR('Res Bud År1'!$B42*'Res Bud År1'!H42,0)</f>
        <v>0</v>
      </c>
      <c r="G37" s="5">
        <f>IFERROR('Res Bud År1'!$B42*'Res Bud År1'!I42,0)</f>
        <v>0</v>
      </c>
      <c r="H37" s="5">
        <f>IFERROR('Res Bud År1'!$B42*'Res Bud År1'!J42,0)</f>
        <v>0</v>
      </c>
      <c r="I37" s="5">
        <f>IFERROR('Res Bud År1'!$B42*'Res Bud År1'!K42,0)</f>
        <v>0</v>
      </c>
      <c r="J37" s="5">
        <f>IFERROR('Res Bud År1'!$B42*'Res Bud År1'!L42,0)</f>
        <v>0</v>
      </c>
      <c r="K37" s="5">
        <f>IFERROR('Res Bud År1'!$B42*'Res Bud År1'!M42,0)</f>
        <v>0</v>
      </c>
      <c r="L37" s="5">
        <f>IFERROR('Res Bud År1'!$B42*'Res Bud År1'!N42,0)</f>
        <v>0</v>
      </c>
      <c r="M37" s="22">
        <f>IFERROR('Res Bud År1'!$B42*'Res Bud År1'!O42,0)</f>
        <v>0</v>
      </c>
      <c r="N37" s="21">
        <f>IFERROR('Res Bud År2'!$B42*'Res Bud År2'!D42,0)</f>
        <v>0</v>
      </c>
      <c r="O37" s="5">
        <f>IFERROR('Res Bud År2'!$B42*'Res Bud År2'!E42,0)</f>
        <v>0</v>
      </c>
      <c r="P37" s="5">
        <f>IFERROR('Res Bud År2'!$B42*'Res Bud År2'!F42,0)</f>
        <v>0</v>
      </c>
      <c r="Q37" s="5">
        <f>IFERROR('Res Bud År2'!$B42*'Res Bud År2'!G42,0)</f>
        <v>0</v>
      </c>
      <c r="R37" s="5">
        <f>IFERROR('Res Bud År2'!$B42*'Res Bud År2'!H42,0)</f>
        <v>0</v>
      </c>
      <c r="S37" s="5">
        <f>IFERROR('Res Bud År2'!$B42*'Res Bud År2'!I42,0)</f>
        <v>0</v>
      </c>
      <c r="T37" s="5">
        <f>IFERROR('Res Bud År2'!$B42*'Res Bud År2'!J42,0)</f>
        <v>0</v>
      </c>
      <c r="U37" s="5">
        <f>IFERROR('Res Bud År2'!$B42*'Res Bud År2'!K42,0)</f>
        <v>0</v>
      </c>
      <c r="V37" s="5">
        <f>IFERROR('Res Bud År2'!$B42*'Res Bud År2'!L42,0)</f>
        <v>0</v>
      </c>
      <c r="W37" s="5">
        <f>IFERROR('Res Bud År2'!$B42*'Res Bud År2'!M42,0)</f>
        <v>0</v>
      </c>
      <c r="X37" s="5">
        <f>IFERROR('Res Bud År2'!$B42*'Res Bud År2'!N42,0)</f>
        <v>0</v>
      </c>
      <c r="Y37" s="22">
        <f>IFERROR('Res Bud År2'!$B42*'Res Bud År2'!O42,0)</f>
        <v>0</v>
      </c>
      <c r="Z37" s="21">
        <f>IFERROR('Res Bud År3'!$B42*'Res Bud År3'!D42,0)</f>
        <v>0</v>
      </c>
      <c r="AA37" s="5">
        <f>IFERROR('Res Bud År3'!$B42*'Res Bud År3'!E42,0)</f>
        <v>0</v>
      </c>
      <c r="AB37" s="5">
        <f>IFERROR('Res Bud År3'!$B42*'Res Bud År3'!F42,0)</f>
        <v>0</v>
      </c>
      <c r="AC37" s="5">
        <f>IFERROR('Res Bud År3'!$B42*'Res Bud År3'!G42,0)</f>
        <v>0</v>
      </c>
      <c r="AD37" s="5">
        <f>IFERROR('Res Bud År3'!$B42*'Res Bud År3'!H42,0)</f>
        <v>0</v>
      </c>
      <c r="AE37" s="5">
        <f>IFERROR('Res Bud År3'!$B42*'Res Bud År3'!I42,0)</f>
        <v>0</v>
      </c>
      <c r="AF37" s="5">
        <f>IFERROR('Res Bud År3'!$B42*'Res Bud År3'!J42,0)</f>
        <v>0</v>
      </c>
      <c r="AG37" s="5">
        <f>IFERROR('Res Bud År3'!$B42*'Res Bud År3'!K42,0)</f>
        <v>0</v>
      </c>
      <c r="AH37" s="5">
        <f>IFERROR('Res Bud År3'!$B42*'Res Bud År3'!L42,0)</f>
        <v>0</v>
      </c>
      <c r="AI37" s="5">
        <f>IFERROR('Res Bud År3'!$B42*'Res Bud År3'!M42,0)</f>
        <v>0</v>
      </c>
      <c r="AJ37" s="5">
        <f>IFERROR('Res Bud År3'!$B42*'Res Bud År3'!N42,0)</f>
        <v>0</v>
      </c>
      <c r="AK37" s="22">
        <f>IFERROR('Res Bud År3'!$B42*'Res Bud År3'!O42,0)</f>
        <v>0</v>
      </c>
    </row>
    <row r="38" spans="1:37" x14ac:dyDescent="0.25">
      <c r="A38" s="4" t="str">
        <f>'Res Bud År1'!A43</f>
        <v>Reklam och PR</v>
      </c>
      <c r="B38" s="21">
        <f>IFERROR('Res Bud År1'!$B43*'Res Bud År1'!D43,0)</f>
        <v>0</v>
      </c>
      <c r="C38" s="5">
        <f>IFERROR('Res Bud År1'!$B43*'Res Bud År1'!E43,0)</f>
        <v>0</v>
      </c>
      <c r="D38" s="5">
        <f>IFERROR('Res Bud År1'!$B43*'Res Bud År1'!F43,0)</f>
        <v>0</v>
      </c>
      <c r="E38" s="5">
        <f>IFERROR('Res Bud År1'!$B43*'Res Bud År1'!G43,0)</f>
        <v>0</v>
      </c>
      <c r="F38" s="5">
        <f>IFERROR('Res Bud År1'!$B43*'Res Bud År1'!H43,0)</f>
        <v>0</v>
      </c>
      <c r="G38" s="5">
        <f>IFERROR('Res Bud År1'!$B43*'Res Bud År1'!I43,0)</f>
        <v>0</v>
      </c>
      <c r="H38" s="5">
        <f>IFERROR('Res Bud År1'!$B43*'Res Bud År1'!J43,0)</f>
        <v>0</v>
      </c>
      <c r="I38" s="5">
        <f>IFERROR('Res Bud År1'!$B43*'Res Bud År1'!K43,0)</f>
        <v>0</v>
      </c>
      <c r="J38" s="5">
        <f>IFERROR('Res Bud År1'!$B43*'Res Bud År1'!L43,0)</f>
        <v>0</v>
      </c>
      <c r="K38" s="5">
        <f>IFERROR('Res Bud År1'!$B43*'Res Bud År1'!M43,0)</f>
        <v>0</v>
      </c>
      <c r="L38" s="5">
        <f>IFERROR('Res Bud År1'!$B43*'Res Bud År1'!N43,0)</f>
        <v>0</v>
      </c>
      <c r="M38" s="22">
        <f>IFERROR('Res Bud År1'!$B43*'Res Bud År1'!O43,0)</f>
        <v>0</v>
      </c>
      <c r="N38" s="21">
        <f>IFERROR('Res Bud År2'!$B43*'Res Bud År2'!D43,0)</f>
        <v>0</v>
      </c>
      <c r="O38" s="5">
        <f>IFERROR('Res Bud År2'!$B43*'Res Bud År2'!E43,0)</f>
        <v>0</v>
      </c>
      <c r="P38" s="5">
        <f>IFERROR('Res Bud År2'!$B43*'Res Bud År2'!F43,0)</f>
        <v>0</v>
      </c>
      <c r="Q38" s="5">
        <f>IFERROR('Res Bud År2'!$B43*'Res Bud År2'!G43,0)</f>
        <v>0</v>
      </c>
      <c r="R38" s="5">
        <f>IFERROR('Res Bud År2'!$B43*'Res Bud År2'!H43,0)</f>
        <v>0</v>
      </c>
      <c r="S38" s="5">
        <f>IFERROR('Res Bud År2'!$B43*'Res Bud År2'!I43,0)</f>
        <v>0</v>
      </c>
      <c r="T38" s="5">
        <f>IFERROR('Res Bud År2'!$B43*'Res Bud År2'!J43,0)</f>
        <v>0</v>
      </c>
      <c r="U38" s="5">
        <f>IFERROR('Res Bud År2'!$B43*'Res Bud År2'!K43,0)</f>
        <v>0</v>
      </c>
      <c r="V38" s="5">
        <f>IFERROR('Res Bud År2'!$B43*'Res Bud År2'!L43,0)</f>
        <v>0</v>
      </c>
      <c r="W38" s="5">
        <f>IFERROR('Res Bud År2'!$B43*'Res Bud År2'!M43,0)</f>
        <v>0</v>
      </c>
      <c r="X38" s="5">
        <f>IFERROR('Res Bud År2'!$B43*'Res Bud År2'!N43,0)</f>
        <v>0</v>
      </c>
      <c r="Y38" s="22">
        <f>IFERROR('Res Bud År2'!$B43*'Res Bud År2'!O43,0)</f>
        <v>0</v>
      </c>
      <c r="Z38" s="21">
        <f>IFERROR('Res Bud År3'!$B43*'Res Bud År3'!D43,0)</f>
        <v>0</v>
      </c>
      <c r="AA38" s="5">
        <f>IFERROR('Res Bud År3'!$B43*'Res Bud År3'!E43,0)</f>
        <v>0</v>
      </c>
      <c r="AB38" s="5">
        <f>IFERROR('Res Bud År3'!$B43*'Res Bud År3'!F43,0)</f>
        <v>0</v>
      </c>
      <c r="AC38" s="5">
        <f>IFERROR('Res Bud År3'!$B43*'Res Bud År3'!G43,0)</f>
        <v>0</v>
      </c>
      <c r="AD38" s="5">
        <f>IFERROR('Res Bud År3'!$B43*'Res Bud År3'!H43,0)</f>
        <v>0</v>
      </c>
      <c r="AE38" s="5">
        <f>IFERROR('Res Bud År3'!$B43*'Res Bud År3'!I43,0)</f>
        <v>0</v>
      </c>
      <c r="AF38" s="5">
        <f>IFERROR('Res Bud År3'!$B43*'Res Bud År3'!J43,0)</f>
        <v>0</v>
      </c>
      <c r="AG38" s="5">
        <f>IFERROR('Res Bud År3'!$B43*'Res Bud År3'!K43,0)</f>
        <v>0</v>
      </c>
      <c r="AH38" s="5">
        <f>IFERROR('Res Bud År3'!$B43*'Res Bud År3'!L43,0)</f>
        <v>0</v>
      </c>
      <c r="AI38" s="5">
        <f>IFERROR('Res Bud År3'!$B43*'Res Bud År3'!M43,0)</f>
        <v>0</v>
      </c>
      <c r="AJ38" s="5">
        <f>IFERROR('Res Bud År3'!$B43*'Res Bud År3'!N43,0)</f>
        <v>0</v>
      </c>
      <c r="AK38" s="22">
        <f>IFERROR('Res Bud År3'!$B43*'Res Bud År3'!O43,0)</f>
        <v>0</v>
      </c>
    </row>
    <row r="39" spans="1:37" x14ac:dyDescent="0.25">
      <c r="A39" s="4" t="str">
        <f>'Res Bud År1'!A44</f>
        <v>Kontokortsavgifter, kreditförsäljnkostnader</v>
      </c>
      <c r="B39" s="21">
        <f>IFERROR('Res Bud År1'!$B44*'Res Bud År1'!D44,0)</f>
        <v>0</v>
      </c>
      <c r="C39" s="5">
        <f>IFERROR('Res Bud År1'!$B44*'Res Bud År1'!E44,0)</f>
        <v>0</v>
      </c>
      <c r="D39" s="5">
        <f>IFERROR('Res Bud År1'!$B44*'Res Bud År1'!F44,0)</f>
        <v>0</v>
      </c>
      <c r="E39" s="5">
        <f>IFERROR('Res Bud År1'!$B44*'Res Bud År1'!G44,0)</f>
        <v>0</v>
      </c>
      <c r="F39" s="5">
        <f>IFERROR('Res Bud År1'!$B44*'Res Bud År1'!H44,0)</f>
        <v>0</v>
      </c>
      <c r="G39" s="5">
        <f>IFERROR('Res Bud År1'!$B44*'Res Bud År1'!I44,0)</f>
        <v>0</v>
      </c>
      <c r="H39" s="5">
        <f>IFERROR('Res Bud År1'!$B44*'Res Bud År1'!J44,0)</f>
        <v>0</v>
      </c>
      <c r="I39" s="5">
        <f>IFERROR('Res Bud År1'!$B44*'Res Bud År1'!K44,0)</f>
        <v>0</v>
      </c>
      <c r="J39" s="5">
        <f>IFERROR('Res Bud År1'!$B44*'Res Bud År1'!L44,0)</f>
        <v>0</v>
      </c>
      <c r="K39" s="5">
        <f>IFERROR('Res Bud År1'!$B44*'Res Bud År1'!M44,0)</f>
        <v>0</v>
      </c>
      <c r="L39" s="5">
        <f>IFERROR('Res Bud År1'!$B44*'Res Bud År1'!N44,0)</f>
        <v>0</v>
      </c>
      <c r="M39" s="22">
        <f>IFERROR('Res Bud År1'!$B44*'Res Bud År1'!O44,0)</f>
        <v>0</v>
      </c>
      <c r="N39" s="21">
        <f>IFERROR('Res Bud År2'!$B44*'Res Bud År2'!D44,0)</f>
        <v>0</v>
      </c>
      <c r="O39" s="5">
        <f>IFERROR('Res Bud År2'!$B44*'Res Bud År2'!E44,0)</f>
        <v>0</v>
      </c>
      <c r="P39" s="5">
        <f>IFERROR('Res Bud År2'!$B44*'Res Bud År2'!F44,0)</f>
        <v>0</v>
      </c>
      <c r="Q39" s="5">
        <f>IFERROR('Res Bud År2'!$B44*'Res Bud År2'!G44,0)</f>
        <v>0</v>
      </c>
      <c r="R39" s="5">
        <f>IFERROR('Res Bud År2'!$B44*'Res Bud År2'!H44,0)</f>
        <v>0</v>
      </c>
      <c r="S39" s="5">
        <f>IFERROR('Res Bud År2'!$B44*'Res Bud År2'!I44,0)</f>
        <v>0</v>
      </c>
      <c r="T39" s="5">
        <f>IFERROR('Res Bud År2'!$B44*'Res Bud År2'!J44,0)</f>
        <v>0</v>
      </c>
      <c r="U39" s="5">
        <f>IFERROR('Res Bud År2'!$B44*'Res Bud År2'!K44,0)</f>
        <v>0</v>
      </c>
      <c r="V39" s="5">
        <f>IFERROR('Res Bud År2'!$B44*'Res Bud År2'!L44,0)</f>
        <v>0</v>
      </c>
      <c r="W39" s="5">
        <f>IFERROR('Res Bud År2'!$B44*'Res Bud År2'!M44,0)</f>
        <v>0</v>
      </c>
      <c r="X39" s="5">
        <f>IFERROR('Res Bud År2'!$B44*'Res Bud År2'!N44,0)</f>
        <v>0</v>
      </c>
      <c r="Y39" s="22">
        <f>IFERROR('Res Bud År2'!$B44*'Res Bud År2'!O44,0)</f>
        <v>0</v>
      </c>
      <c r="Z39" s="21">
        <f>IFERROR('Res Bud År3'!$B44*'Res Bud År3'!D44,0)</f>
        <v>0</v>
      </c>
      <c r="AA39" s="5">
        <f>IFERROR('Res Bud År3'!$B44*'Res Bud År3'!E44,0)</f>
        <v>0</v>
      </c>
      <c r="AB39" s="5">
        <f>IFERROR('Res Bud År3'!$B44*'Res Bud År3'!F44,0)</f>
        <v>0</v>
      </c>
      <c r="AC39" s="5">
        <f>IFERROR('Res Bud År3'!$B44*'Res Bud År3'!G44,0)</f>
        <v>0</v>
      </c>
      <c r="AD39" s="5">
        <f>IFERROR('Res Bud År3'!$B44*'Res Bud År3'!H44,0)</f>
        <v>0</v>
      </c>
      <c r="AE39" s="5">
        <f>IFERROR('Res Bud År3'!$B44*'Res Bud År3'!I44,0)</f>
        <v>0</v>
      </c>
      <c r="AF39" s="5">
        <f>IFERROR('Res Bud År3'!$B44*'Res Bud År3'!J44,0)</f>
        <v>0</v>
      </c>
      <c r="AG39" s="5">
        <f>IFERROR('Res Bud År3'!$B44*'Res Bud År3'!K44,0)</f>
        <v>0</v>
      </c>
      <c r="AH39" s="5">
        <f>IFERROR('Res Bud År3'!$B44*'Res Bud År3'!L44,0)</f>
        <v>0</v>
      </c>
      <c r="AI39" s="5">
        <f>IFERROR('Res Bud År3'!$B44*'Res Bud År3'!M44,0)</f>
        <v>0</v>
      </c>
      <c r="AJ39" s="5">
        <f>IFERROR('Res Bud År3'!$B44*'Res Bud År3'!N44,0)</f>
        <v>0</v>
      </c>
      <c r="AK39" s="22">
        <f>IFERROR('Res Bud År3'!$B44*'Res Bud År3'!O44,0)</f>
        <v>0</v>
      </c>
    </row>
    <row r="40" spans="1:37" x14ac:dyDescent="0.25">
      <c r="A40" s="4" t="str">
        <f>'Res Bud År1'!A45</f>
        <v>Kontorsmateriel och trycksaker</v>
      </c>
      <c r="B40" s="21">
        <f>IFERROR('Res Bud År1'!$B45*'Res Bud År1'!D45,0)</f>
        <v>0</v>
      </c>
      <c r="C40" s="5">
        <f>IFERROR('Res Bud År1'!$B45*'Res Bud År1'!E45,0)</f>
        <v>0</v>
      </c>
      <c r="D40" s="5">
        <f>IFERROR('Res Bud År1'!$B45*'Res Bud År1'!F45,0)</f>
        <v>0</v>
      </c>
      <c r="E40" s="5">
        <f>IFERROR('Res Bud År1'!$B45*'Res Bud År1'!G45,0)</f>
        <v>0</v>
      </c>
      <c r="F40" s="5">
        <f>IFERROR('Res Bud År1'!$B45*'Res Bud År1'!H45,0)</f>
        <v>0</v>
      </c>
      <c r="G40" s="5">
        <f>IFERROR('Res Bud År1'!$B45*'Res Bud År1'!I45,0)</f>
        <v>0</v>
      </c>
      <c r="H40" s="5">
        <f>IFERROR('Res Bud År1'!$B45*'Res Bud År1'!J45,0)</f>
        <v>0</v>
      </c>
      <c r="I40" s="5">
        <f>IFERROR('Res Bud År1'!$B45*'Res Bud År1'!K45,0)</f>
        <v>0</v>
      </c>
      <c r="J40" s="5">
        <f>IFERROR('Res Bud År1'!$B45*'Res Bud År1'!L45,0)</f>
        <v>0</v>
      </c>
      <c r="K40" s="5">
        <f>IFERROR('Res Bud År1'!$B45*'Res Bud År1'!M45,0)</f>
        <v>0</v>
      </c>
      <c r="L40" s="5">
        <f>IFERROR('Res Bud År1'!$B45*'Res Bud År1'!N45,0)</f>
        <v>0</v>
      </c>
      <c r="M40" s="22">
        <f>IFERROR('Res Bud År1'!$B45*'Res Bud År1'!O45,0)</f>
        <v>0</v>
      </c>
      <c r="N40" s="21">
        <f>IFERROR('Res Bud År2'!$B45*'Res Bud År2'!D45,0)</f>
        <v>0</v>
      </c>
      <c r="O40" s="5">
        <f>IFERROR('Res Bud År2'!$B45*'Res Bud År2'!E45,0)</f>
        <v>0</v>
      </c>
      <c r="P40" s="5">
        <f>IFERROR('Res Bud År2'!$B45*'Res Bud År2'!F45,0)</f>
        <v>0</v>
      </c>
      <c r="Q40" s="5">
        <f>IFERROR('Res Bud År2'!$B45*'Res Bud År2'!G45,0)</f>
        <v>0</v>
      </c>
      <c r="R40" s="5">
        <f>IFERROR('Res Bud År2'!$B45*'Res Bud År2'!H45,0)</f>
        <v>0</v>
      </c>
      <c r="S40" s="5">
        <f>IFERROR('Res Bud År2'!$B45*'Res Bud År2'!I45,0)</f>
        <v>0</v>
      </c>
      <c r="T40" s="5">
        <f>IFERROR('Res Bud År2'!$B45*'Res Bud År2'!J45,0)</f>
        <v>0</v>
      </c>
      <c r="U40" s="5">
        <f>IFERROR('Res Bud År2'!$B45*'Res Bud År2'!K45,0)</f>
        <v>0</v>
      </c>
      <c r="V40" s="5">
        <f>IFERROR('Res Bud År2'!$B45*'Res Bud År2'!L45,0)</f>
        <v>0</v>
      </c>
      <c r="W40" s="5">
        <f>IFERROR('Res Bud År2'!$B45*'Res Bud År2'!M45,0)</f>
        <v>0</v>
      </c>
      <c r="X40" s="5">
        <f>IFERROR('Res Bud År2'!$B45*'Res Bud År2'!N45,0)</f>
        <v>0</v>
      </c>
      <c r="Y40" s="22">
        <f>IFERROR('Res Bud År2'!$B45*'Res Bud År2'!O45,0)</f>
        <v>0</v>
      </c>
      <c r="Z40" s="21">
        <f>IFERROR('Res Bud År3'!$B45*'Res Bud År3'!D45,0)</f>
        <v>0</v>
      </c>
      <c r="AA40" s="5">
        <f>IFERROR('Res Bud År3'!$B45*'Res Bud År3'!E45,0)</f>
        <v>0</v>
      </c>
      <c r="AB40" s="5">
        <f>IFERROR('Res Bud År3'!$B45*'Res Bud År3'!F45,0)</f>
        <v>0</v>
      </c>
      <c r="AC40" s="5">
        <f>IFERROR('Res Bud År3'!$B45*'Res Bud År3'!G45,0)</f>
        <v>0</v>
      </c>
      <c r="AD40" s="5">
        <f>IFERROR('Res Bud År3'!$B45*'Res Bud År3'!H45,0)</f>
        <v>0</v>
      </c>
      <c r="AE40" s="5">
        <f>IFERROR('Res Bud År3'!$B45*'Res Bud År3'!I45,0)</f>
        <v>0</v>
      </c>
      <c r="AF40" s="5">
        <f>IFERROR('Res Bud År3'!$B45*'Res Bud År3'!J45,0)</f>
        <v>0</v>
      </c>
      <c r="AG40" s="5">
        <f>IFERROR('Res Bud År3'!$B45*'Res Bud År3'!K45,0)</f>
        <v>0</v>
      </c>
      <c r="AH40" s="5">
        <f>IFERROR('Res Bud År3'!$B45*'Res Bud År3'!L45,0)</f>
        <v>0</v>
      </c>
      <c r="AI40" s="5">
        <f>IFERROR('Res Bud År3'!$B45*'Res Bud År3'!M45,0)</f>
        <v>0</v>
      </c>
      <c r="AJ40" s="5">
        <f>IFERROR('Res Bud År3'!$B45*'Res Bud År3'!N45,0)</f>
        <v>0</v>
      </c>
      <c r="AK40" s="22">
        <f>IFERROR('Res Bud År3'!$B45*'Res Bud År3'!O45,0)</f>
        <v>0</v>
      </c>
    </row>
    <row r="41" spans="1:37" x14ac:dyDescent="0.25">
      <c r="A41" s="4" t="str">
        <f>'Res Bud År1'!A46</f>
        <v>IT, Tele och data</v>
      </c>
      <c r="B41" s="21">
        <f>IFERROR('Res Bud År1'!$B46*'Res Bud År1'!D46,0)</f>
        <v>0</v>
      </c>
      <c r="C41" s="5">
        <f>IFERROR('Res Bud År1'!$B46*'Res Bud År1'!E46,0)</f>
        <v>0</v>
      </c>
      <c r="D41" s="5">
        <f>IFERROR('Res Bud År1'!$B46*'Res Bud År1'!F46,0)</f>
        <v>0</v>
      </c>
      <c r="E41" s="5">
        <f>IFERROR('Res Bud År1'!$B46*'Res Bud År1'!G46,0)</f>
        <v>0</v>
      </c>
      <c r="F41" s="5">
        <f>IFERROR('Res Bud År1'!$B46*'Res Bud År1'!H46,0)</f>
        <v>0</v>
      </c>
      <c r="G41" s="5">
        <f>IFERROR('Res Bud År1'!$B46*'Res Bud År1'!I46,0)</f>
        <v>0</v>
      </c>
      <c r="H41" s="5">
        <f>IFERROR('Res Bud År1'!$B46*'Res Bud År1'!J46,0)</f>
        <v>0</v>
      </c>
      <c r="I41" s="5">
        <f>IFERROR('Res Bud År1'!$B46*'Res Bud År1'!K46,0)</f>
        <v>0</v>
      </c>
      <c r="J41" s="5">
        <f>IFERROR('Res Bud År1'!$B46*'Res Bud År1'!L46,0)</f>
        <v>0</v>
      </c>
      <c r="K41" s="5">
        <f>IFERROR('Res Bud År1'!$B46*'Res Bud År1'!M46,0)</f>
        <v>0</v>
      </c>
      <c r="L41" s="5">
        <f>IFERROR('Res Bud År1'!$B46*'Res Bud År1'!N46,0)</f>
        <v>0</v>
      </c>
      <c r="M41" s="22">
        <f>IFERROR('Res Bud År1'!$B46*'Res Bud År1'!O46,0)</f>
        <v>0</v>
      </c>
      <c r="N41" s="21">
        <f>IFERROR('Res Bud År2'!$B46*'Res Bud År2'!D46,0)</f>
        <v>0</v>
      </c>
      <c r="O41" s="5">
        <f>IFERROR('Res Bud År2'!$B46*'Res Bud År2'!E46,0)</f>
        <v>0</v>
      </c>
      <c r="P41" s="5">
        <f>IFERROR('Res Bud År2'!$B46*'Res Bud År2'!F46,0)</f>
        <v>0</v>
      </c>
      <c r="Q41" s="5">
        <f>IFERROR('Res Bud År2'!$B46*'Res Bud År2'!G46,0)</f>
        <v>0</v>
      </c>
      <c r="R41" s="5">
        <f>IFERROR('Res Bud År2'!$B46*'Res Bud År2'!H46,0)</f>
        <v>0</v>
      </c>
      <c r="S41" s="5">
        <f>IFERROR('Res Bud År2'!$B46*'Res Bud År2'!I46,0)</f>
        <v>0</v>
      </c>
      <c r="T41" s="5">
        <f>IFERROR('Res Bud År2'!$B46*'Res Bud År2'!J46,0)</f>
        <v>0</v>
      </c>
      <c r="U41" s="5">
        <f>IFERROR('Res Bud År2'!$B46*'Res Bud År2'!K46,0)</f>
        <v>0</v>
      </c>
      <c r="V41" s="5">
        <f>IFERROR('Res Bud År2'!$B46*'Res Bud År2'!L46,0)</f>
        <v>0</v>
      </c>
      <c r="W41" s="5">
        <f>IFERROR('Res Bud År2'!$B46*'Res Bud År2'!M46,0)</f>
        <v>0</v>
      </c>
      <c r="X41" s="5">
        <f>IFERROR('Res Bud År2'!$B46*'Res Bud År2'!N46,0)</f>
        <v>0</v>
      </c>
      <c r="Y41" s="22">
        <f>IFERROR('Res Bud År2'!$B46*'Res Bud År2'!O46,0)</f>
        <v>0</v>
      </c>
      <c r="Z41" s="21">
        <f>IFERROR('Res Bud År3'!$B46*'Res Bud År3'!D46,0)</f>
        <v>0</v>
      </c>
      <c r="AA41" s="5">
        <f>IFERROR('Res Bud År3'!$B46*'Res Bud År3'!E46,0)</f>
        <v>0</v>
      </c>
      <c r="AB41" s="5">
        <f>IFERROR('Res Bud År3'!$B46*'Res Bud År3'!F46,0)</f>
        <v>0</v>
      </c>
      <c r="AC41" s="5">
        <f>IFERROR('Res Bud År3'!$B46*'Res Bud År3'!G46,0)</f>
        <v>0</v>
      </c>
      <c r="AD41" s="5">
        <f>IFERROR('Res Bud År3'!$B46*'Res Bud År3'!H46,0)</f>
        <v>0</v>
      </c>
      <c r="AE41" s="5">
        <f>IFERROR('Res Bud År3'!$B46*'Res Bud År3'!I46,0)</f>
        <v>0</v>
      </c>
      <c r="AF41" s="5">
        <f>IFERROR('Res Bud År3'!$B46*'Res Bud År3'!J46,0)</f>
        <v>0</v>
      </c>
      <c r="AG41" s="5">
        <f>IFERROR('Res Bud År3'!$B46*'Res Bud År3'!K46,0)</f>
        <v>0</v>
      </c>
      <c r="AH41" s="5">
        <f>IFERROR('Res Bud År3'!$B46*'Res Bud År3'!L46,0)</f>
        <v>0</v>
      </c>
      <c r="AI41" s="5">
        <f>IFERROR('Res Bud År3'!$B46*'Res Bud År3'!M46,0)</f>
        <v>0</v>
      </c>
      <c r="AJ41" s="5">
        <f>IFERROR('Res Bud År3'!$B46*'Res Bud År3'!N46,0)</f>
        <v>0</v>
      </c>
      <c r="AK41" s="22">
        <f>IFERROR('Res Bud År3'!$B46*'Res Bud År3'!O46,0)</f>
        <v>0</v>
      </c>
    </row>
    <row r="42" spans="1:37" x14ac:dyDescent="0.25">
      <c r="A42" s="4" t="str">
        <f>'Res Bud År1'!A47</f>
        <v>Porto/frakt</v>
      </c>
      <c r="B42" s="21">
        <f>IFERROR('Res Bud År1'!$B47*'Res Bud År1'!D47,0)</f>
        <v>0</v>
      </c>
      <c r="C42" s="5">
        <f>IFERROR('Res Bud År1'!$B47*'Res Bud År1'!E47,0)</f>
        <v>0</v>
      </c>
      <c r="D42" s="5">
        <f>IFERROR('Res Bud År1'!$B47*'Res Bud År1'!F47,0)</f>
        <v>0</v>
      </c>
      <c r="E42" s="5">
        <f>IFERROR('Res Bud År1'!$B47*'Res Bud År1'!G47,0)</f>
        <v>0</v>
      </c>
      <c r="F42" s="5">
        <f>IFERROR('Res Bud År1'!$B47*'Res Bud År1'!H47,0)</f>
        <v>0</v>
      </c>
      <c r="G42" s="5">
        <f>IFERROR('Res Bud År1'!$B47*'Res Bud År1'!I47,0)</f>
        <v>0</v>
      </c>
      <c r="H42" s="5">
        <f>IFERROR('Res Bud År1'!$B47*'Res Bud År1'!J47,0)</f>
        <v>0</v>
      </c>
      <c r="I42" s="5">
        <f>IFERROR('Res Bud År1'!$B47*'Res Bud År1'!K47,0)</f>
        <v>0</v>
      </c>
      <c r="J42" s="5">
        <f>IFERROR('Res Bud År1'!$B47*'Res Bud År1'!L47,0)</f>
        <v>0</v>
      </c>
      <c r="K42" s="5">
        <f>IFERROR('Res Bud År1'!$B47*'Res Bud År1'!M47,0)</f>
        <v>0</v>
      </c>
      <c r="L42" s="5">
        <f>IFERROR('Res Bud År1'!$B47*'Res Bud År1'!N47,0)</f>
        <v>0</v>
      </c>
      <c r="M42" s="22">
        <f>IFERROR('Res Bud År1'!$B47*'Res Bud År1'!O47,0)</f>
        <v>0</v>
      </c>
      <c r="N42" s="21">
        <f>IFERROR('Res Bud År2'!$B47*'Res Bud År2'!D47,0)</f>
        <v>0</v>
      </c>
      <c r="O42" s="5">
        <f>IFERROR('Res Bud År2'!$B47*'Res Bud År2'!E47,0)</f>
        <v>0</v>
      </c>
      <c r="P42" s="5">
        <f>IFERROR('Res Bud År2'!$B47*'Res Bud År2'!F47,0)</f>
        <v>0</v>
      </c>
      <c r="Q42" s="5">
        <f>IFERROR('Res Bud År2'!$B47*'Res Bud År2'!G47,0)</f>
        <v>0</v>
      </c>
      <c r="R42" s="5">
        <f>IFERROR('Res Bud År2'!$B47*'Res Bud År2'!H47,0)</f>
        <v>0</v>
      </c>
      <c r="S42" s="5">
        <f>IFERROR('Res Bud År2'!$B47*'Res Bud År2'!I47,0)</f>
        <v>0</v>
      </c>
      <c r="T42" s="5">
        <f>IFERROR('Res Bud År2'!$B47*'Res Bud År2'!J47,0)</f>
        <v>0</v>
      </c>
      <c r="U42" s="5">
        <f>IFERROR('Res Bud År2'!$B47*'Res Bud År2'!K47,0)</f>
        <v>0</v>
      </c>
      <c r="V42" s="5">
        <f>IFERROR('Res Bud År2'!$B47*'Res Bud År2'!L47,0)</f>
        <v>0</v>
      </c>
      <c r="W42" s="5">
        <f>IFERROR('Res Bud År2'!$B47*'Res Bud År2'!M47,0)</f>
        <v>0</v>
      </c>
      <c r="X42" s="5">
        <f>IFERROR('Res Bud År2'!$B47*'Res Bud År2'!N47,0)</f>
        <v>0</v>
      </c>
      <c r="Y42" s="22">
        <f>IFERROR('Res Bud År2'!$B47*'Res Bud År2'!O47,0)</f>
        <v>0</v>
      </c>
      <c r="Z42" s="21">
        <f>IFERROR('Res Bud År3'!$B47*'Res Bud År3'!D47,0)</f>
        <v>0</v>
      </c>
      <c r="AA42" s="5">
        <f>IFERROR('Res Bud År3'!$B47*'Res Bud År3'!E47,0)</f>
        <v>0</v>
      </c>
      <c r="AB42" s="5">
        <f>IFERROR('Res Bud År3'!$B47*'Res Bud År3'!F47,0)</f>
        <v>0</v>
      </c>
      <c r="AC42" s="5">
        <f>IFERROR('Res Bud År3'!$B47*'Res Bud År3'!G47,0)</f>
        <v>0</v>
      </c>
      <c r="AD42" s="5">
        <f>IFERROR('Res Bud År3'!$B47*'Res Bud År3'!H47,0)</f>
        <v>0</v>
      </c>
      <c r="AE42" s="5">
        <f>IFERROR('Res Bud År3'!$B47*'Res Bud År3'!I47,0)</f>
        <v>0</v>
      </c>
      <c r="AF42" s="5">
        <f>IFERROR('Res Bud År3'!$B47*'Res Bud År3'!J47,0)</f>
        <v>0</v>
      </c>
      <c r="AG42" s="5">
        <f>IFERROR('Res Bud År3'!$B47*'Res Bud År3'!K47,0)</f>
        <v>0</v>
      </c>
      <c r="AH42" s="5">
        <f>IFERROR('Res Bud År3'!$B47*'Res Bud År3'!L47,0)</f>
        <v>0</v>
      </c>
      <c r="AI42" s="5">
        <f>IFERROR('Res Bud År3'!$B47*'Res Bud År3'!M47,0)</f>
        <v>0</v>
      </c>
      <c r="AJ42" s="5">
        <f>IFERROR('Res Bud År3'!$B47*'Res Bud År3'!N47,0)</f>
        <v>0</v>
      </c>
      <c r="AK42" s="22">
        <f>IFERROR('Res Bud År3'!$B47*'Res Bud År3'!O47,0)</f>
        <v>0</v>
      </c>
    </row>
    <row r="43" spans="1:37" x14ac:dyDescent="0.25">
      <c r="A43" s="4" t="str">
        <f>'Res Bud År1'!A48</f>
        <v xml:space="preserve">Företagsförsäkringar, bevakning och larm </v>
      </c>
      <c r="B43" s="21">
        <f>IFERROR('Res Bud År1'!$B48*'Res Bud År1'!D48,0)</f>
        <v>0</v>
      </c>
      <c r="C43" s="5">
        <f>IFERROR('Res Bud År1'!$B48*'Res Bud År1'!E48,0)</f>
        <v>0</v>
      </c>
      <c r="D43" s="5">
        <f>IFERROR('Res Bud År1'!$B48*'Res Bud År1'!F48,0)</f>
        <v>0</v>
      </c>
      <c r="E43" s="5">
        <f>IFERROR('Res Bud År1'!$B48*'Res Bud År1'!G48,0)</f>
        <v>0</v>
      </c>
      <c r="F43" s="5">
        <f>IFERROR('Res Bud År1'!$B48*'Res Bud År1'!H48,0)</f>
        <v>0</v>
      </c>
      <c r="G43" s="5">
        <f>IFERROR('Res Bud År1'!$B48*'Res Bud År1'!I48,0)</f>
        <v>0</v>
      </c>
      <c r="H43" s="5">
        <f>IFERROR('Res Bud År1'!$B48*'Res Bud År1'!J48,0)</f>
        <v>0</v>
      </c>
      <c r="I43" s="5">
        <f>IFERROR('Res Bud År1'!$B48*'Res Bud År1'!K48,0)</f>
        <v>0</v>
      </c>
      <c r="J43" s="5">
        <f>IFERROR('Res Bud År1'!$B48*'Res Bud År1'!L48,0)</f>
        <v>0</v>
      </c>
      <c r="K43" s="5">
        <f>IFERROR('Res Bud År1'!$B48*'Res Bud År1'!M48,0)</f>
        <v>0</v>
      </c>
      <c r="L43" s="5">
        <f>IFERROR('Res Bud År1'!$B48*'Res Bud År1'!N48,0)</f>
        <v>0</v>
      </c>
      <c r="M43" s="22">
        <f>IFERROR('Res Bud År1'!$B48*'Res Bud År1'!O48,0)</f>
        <v>0</v>
      </c>
      <c r="N43" s="21">
        <f>IFERROR('Res Bud År2'!$B48*'Res Bud År2'!D48,0)</f>
        <v>0</v>
      </c>
      <c r="O43" s="5">
        <f>IFERROR('Res Bud År2'!$B48*'Res Bud År2'!E48,0)</f>
        <v>0</v>
      </c>
      <c r="P43" s="5">
        <f>IFERROR('Res Bud År2'!$B48*'Res Bud År2'!F48,0)</f>
        <v>0</v>
      </c>
      <c r="Q43" s="5">
        <f>IFERROR('Res Bud År2'!$B48*'Res Bud År2'!G48,0)</f>
        <v>0</v>
      </c>
      <c r="R43" s="5">
        <f>IFERROR('Res Bud År2'!$B48*'Res Bud År2'!H48,0)</f>
        <v>0</v>
      </c>
      <c r="S43" s="5">
        <f>IFERROR('Res Bud År2'!$B48*'Res Bud År2'!I48,0)</f>
        <v>0</v>
      </c>
      <c r="T43" s="5">
        <f>IFERROR('Res Bud År2'!$B48*'Res Bud År2'!J48,0)</f>
        <v>0</v>
      </c>
      <c r="U43" s="5">
        <f>IFERROR('Res Bud År2'!$B48*'Res Bud År2'!K48,0)</f>
        <v>0</v>
      </c>
      <c r="V43" s="5">
        <f>IFERROR('Res Bud År2'!$B48*'Res Bud År2'!L48,0)</f>
        <v>0</v>
      </c>
      <c r="W43" s="5">
        <f>IFERROR('Res Bud År2'!$B48*'Res Bud År2'!M48,0)</f>
        <v>0</v>
      </c>
      <c r="X43" s="5">
        <f>IFERROR('Res Bud År2'!$B48*'Res Bud År2'!N48,0)</f>
        <v>0</v>
      </c>
      <c r="Y43" s="22">
        <f>IFERROR('Res Bud År2'!$B48*'Res Bud År2'!O48,0)</f>
        <v>0</v>
      </c>
      <c r="Z43" s="21">
        <f>IFERROR('Res Bud År3'!$B48*'Res Bud År3'!D48,0)</f>
        <v>0</v>
      </c>
      <c r="AA43" s="5">
        <f>IFERROR('Res Bud År3'!$B48*'Res Bud År3'!E48,0)</f>
        <v>0</v>
      </c>
      <c r="AB43" s="5">
        <f>IFERROR('Res Bud År3'!$B48*'Res Bud År3'!F48,0)</f>
        <v>0</v>
      </c>
      <c r="AC43" s="5">
        <f>IFERROR('Res Bud År3'!$B48*'Res Bud År3'!G48,0)</f>
        <v>0</v>
      </c>
      <c r="AD43" s="5">
        <f>IFERROR('Res Bud År3'!$B48*'Res Bud År3'!H48,0)</f>
        <v>0</v>
      </c>
      <c r="AE43" s="5">
        <f>IFERROR('Res Bud År3'!$B48*'Res Bud År3'!I48,0)</f>
        <v>0</v>
      </c>
      <c r="AF43" s="5">
        <f>IFERROR('Res Bud År3'!$B48*'Res Bud År3'!J48,0)</f>
        <v>0</v>
      </c>
      <c r="AG43" s="5">
        <f>IFERROR('Res Bud År3'!$B48*'Res Bud År3'!K48,0)</f>
        <v>0</v>
      </c>
      <c r="AH43" s="5">
        <f>IFERROR('Res Bud År3'!$B48*'Res Bud År3'!L48,0)</f>
        <v>0</v>
      </c>
      <c r="AI43" s="5">
        <f>IFERROR('Res Bud År3'!$B48*'Res Bud År3'!M48,0)</f>
        <v>0</v>
      </c>
      <c r="AJ43" s="5">
        <f>IFERROR('Res Bud År3'!$B48*'Res Bud År3'!N48,0)</f>
        <v>0</v>
      </c>
      <c r="AK43" s="22">
        <f>IFERROR('Res Bud År3'!$B48*'Res Bud År3'!O48,0)</f>
        <v>0</v>
      </c>
    </row>
    <row r="44" spans="1:37" x14ac:dyDescent="0.25">
      <c r="A44" s="4" t="str">
        <f>'Res Bud År1'!A49</f>
        <v>Bokföring och revision</v>
      </c>
      <c r="B44" s="21">
        <f>IFERROR('Res Bud År1'!$B49*'Res Bud År1'!D49,0)</f>
        <v>0</v>
      </c>
      <c r="C44" s="5">
        <f>IFERROR('Res Bud År1'!$B49*'Res Bud År1'!E49,0)</f>
        <v>0</v>
      </c>
      <c r="D44" s="5">
        <f>IFERROR('Res Bud År1'!$B49*'Res Bud År1'!F49,0)</f>
        <v>0</v>
      </c>
      <c r="E44" s="5">
        <f>IFERROR('Res Bud År1'!$B49*'Res Bud År1'!G49,0)</f>
        <v>0</v>
      </c>
      <c r="F44" s="5">
        <f>IFERROR('Res Bud År1'!$B49*'Res Bud År1'!H49,0)</f>
        <v>0</v>
      </c>
      <c r="G44" s="5">
        <f>IFERROR('Res Bud År1'!$B49*'Res Bud År1'!I49,0)</f>
        <v>0</v>
      </c>
      <c r="H44" s="5">
        <f>IFERROR('Res Bud År1'!$B49*'Res Bud År1'!J49,0)</f>
        <v>0</v>
      </c>
      <c r="I44" s="5">
        <f>IFERROR('Res Bud År1'!$B49*'Res Bud År1'!K49,0)</f>
        <v>0</v>
      </c>
      <c r="J44" s="5">
        <f>IFERROR('Res Bud År1'!$B49*'Res Bud År1'!L49,0)</f>
        <v>0</v>
      </c>
      <c r="K44" s="5">
        <f>IFERROR('Res Bud År1'!$B49*'Res Bud År1'!M49,0)</f>
        <v>0</v>
      </c>
      <c r="L44" s="5">
        <f>IFERROR('Res Bud År1'!$B49*'Res Bud År1'!N49,0)</f>
        <v>0</v>
      </c>
      <c r="M44" s="22">
        <f>IFERROR('Res Bud År1'!$B49*'Res Bud År1'!O49,0)</f>
        <v>0</v>
      </c>
      <c r="N44" s="21">
        <f>IFERROR('Res Bud År2'!$B49*'Res Bud År2'!D49,0)</f>
        <v>0</v>
      </c>
      <c r="O44" s="5">
        <f>IFERROR('Res Bud År2'!$B49*'Res Bud År2'!E49,0)</f>
        <v>0</v>
      </c>
      <c r="P44" s="5">
        <f>IFERROR('Res Bud År2'!$B49*'Res Bud År2'!F49,0)</f>
        <v>0</v>
      </c>
      <c r="Q44" s="5">
        <f>IFERROR('Res Bud År2'!$B49*'Res Bud År2'!G49,0)</f>
        <v>0</v>
      </c>
      <c r="R44" s="5">
        <f>IFERROR('Res Bud År2'!$B49*'Res Bud År2'!H49,0)</f>
        <v>0</v>
      </c>
      <c r="S44" s="5">
        <f>IFERROR('Res Bud År2'!$B49*'Res Bud År2'!I49,0)</f>
        <v>0</v>
      </c>
      <c r="T44" s="5">
        <f>IFERROR('Res Bud År2'!$B49*'Res Bud År2'!J49,0)</f>
        <v>0</v>
      </c>
      <c r="U44" s="5">
        <f>IFERROR('Res Bud År2'!$B49*'Res Bud År2'!K49,0)</f>
        <v>0</v>
      </c>
      <c r="V44" s="5">
        <f>IFERROR('Res Bud År2'!$B49*'Res Bud År2'!L49,0)</f>
        <v>0</v>
      </c>
      <c r="W44" s="5">
        <f>IFERROR('Res Bud År2'!$B49*'Res Bud År2'!M49,0)</f>
        <v>0</v>
      </c>
      <c r="X44" s="5">
        <f>IFERROR('Res Bud År2'!$B49*'Res Bud År2'!N49,0)</f>
        <v>0</v>
      </c>
      <c r="Y44" s="22">
        <f>IFERROR('Res Bud År2'!$B49*'Res Bud År2'!O49,0)</f>
        <v>0</v>
      </c>
      <c r="Z44" s="21">
        <f>IFERROR('Res Bud År3'!$B49*'Res Bud År3'!D49,0)</f>
        <v>0</v>
      </c>
      <c r="AA44" s="5">
        <f>IFERROR('Res Bud År3'!$B49*'Res Bud År3'!E49,0)</f>
        <v>0</v>
      </c>
      <c r="AB44" s="5">
        <f>IFERROR('Res Bud År3'!$B49*'Res Bud År3'!F49,0)</f>
        <v>0</v>
      </c>
      <c r="AC44" s="5">
        <f>IFERROR('Res Bud År3'!$B49*'Res Bud År3'!G49,0)</f>
        <v>0</v>
      </c>
      <c r="AD44" s="5">
        <f>IFERROR('Res Bud År3'!$B49*'Res Bud År3'!H49,0)</f>
        <v>0</v>
      </c>
      <c r="AE44" s="5">
        <f>IFERROR('Res Bud År3'!$B49*'Res Bud År3'!I49,0)</f>
        <v>0</v>
      </c>
      <c r="AF44" s="5">
        <f>IFERROR('Res Bud År3'!$B49*'Res Bud År3'!J49,0)</f>
        <v>0</v>
      </c>
      <c r="AG44" s="5">
        <f>IFERROR('Res Bud År3'!$B49*'Res Bud År3'!K49,0)</f>
        <v>0</v>
      </c>
      <c r="AH44" s="5">
        <f>IFERROR('Res Bud År3'!$B49*'Res Bud År3'!L49,0)</f>
        <v>0</v>
      </c>
      <c r="AI44" s="5">
        <f>IFERROR('Res Bud År3'!$B49*'Res Bud År3'!M49,0)</f>
        <v>0</v>
      </c>
      <c r="AJ44" s="5">
        <f>IFERROR('Res Bud År3'!$B49*'Res Bud År3'!N49,0)</f>
        <v>0</v>
      </c>
      <c r="AK44" s="22">
        <f>IFERROR('Res Bud År3'!$B49*'Res Bud År3'!O49,0)</f>
        <v>0</v>
      </c>
    </row>
    <row r="45" spans="1:37" x14ac:dyDescent="0.25">
      <c r="A45" s="4" t="str">
        <f>'Res Bud År1'!A50</f>
        <v xml:space="preserve">Konsultarvoden </v>
      </c>
      <c r="B45" s="21">
        <f>IFERROR('Res Bud År1'!$B50*'Res Bud År1'!D50,0)</f>
        <v>0</v>
      </c>
      <c r="C45" s="5">
        <f>IFERROR('Res Bud År1'!$B50*'Res Bud År1'!E50,0)</f>
        <v>0</v>
      </c>
      <c r="D45" s="5">
        <f>IFERROR('Res Bud År1'!$B50*'Res Bud År1'!F50,0)</f>
        <v>0</v>
      </c>
      <c r="E45" s="5">
        <f>IFERROR('Res Bud År1'!$B50*'Res Bud År1'!G50,0)</f>
        <v>0</v>
      </c>
      <c r="F45" s="5">
        <f>IFERROR('Res Bud År1'!$B50*'Res Bud År1'!H50,0)</f>
        <v>0</v>
      </c>
      <c r="G45" s="5">
        <f>IFERROR('Res Bud År1'!$B50*'Res Bud År1'!I50,0)</f>
        <v>0</v>
      </c>
      <c r="H45" s="5">
        <f>IFERROR('Res Bud År1'!$B50*'Res Bud År1'!J50,0)</f>
        <v>0</v>
      </c>
      <c r="I45" s="5">
        <f>IFERROR('Res Bud År1'!$B50*'Res Bud År1'!K50,0)</f>
        <v>0</v>
      </c>
      <c r="J45" s="5">
        <f>IFERROR('Res Bud År1'!$B50*'Res Bud År1'!L50,0)</f>
        <v>0</v>
      </c>
      <c r="K45" s="5">
        <f>IFERROR('Res Bud År1'!$B50*'Res Bud År1'!M50,0)</f>
        <v>0</v>
      </c>
      <c r="L45" s="5">
        <f>IFERROR('Res Bud År1'!$B50*'Res Bud År1'!N50,0)</f>
        <v>0</v>
      </c>
      <c r="M45" s="22">
        <f>IFERROR('Res Bud År1'!$B50*'Res Bud År1'!O50,0)</f>
        <v>0</v>
      </c>
      <c r="N45" s="21">
        <f>IFERROR('Res Bud År2'!$B50*'Res Bud År2'!D50,0)</f>
        <v>0</v>
      </c>
      <c r="O45" s="5">
        <f>IFERROR('Res Bud År2'!$B50*'Res Bud År2'!E50,0)</f>
        <v>0</v>
      </c>
      <c r="P45" s="5">
        <f>IFERROR('Res Bud År2'!$B50*'Res Bud År2'!F50,0)</f>
        <v>0</v>
      </c>
      <c r="Q45" s="5">
        <f>IFERROR('Res Bud År2'!$B50*'Res Bud År2'!G50,0)</f>
        <v>0</v>
      </c>
      <c r="R45" s="5">
        <f>IFERROR('Res Bud År2'!$B50*'Res Bud År2'!H50,0)</f>
        <v>0</v>
      </c>
      <c r="S45" s="5">
        <f>IFERROR('Res Bud År2'!$B50*'Res Bud År2'!I50,0)</f>
        <v>0</v>
      </c>
      <c r="T45" s="5">
        <f>IFERROR('Res Bud År2'!$B50*'Res Bud År2'!J50,0)</f>
        <v>0</v>
      </c>
      <c r="U45" s="5">
        <f>IFERROR('Res Bud År2'!$B50*'Res Bud År2'!K50,0)</f>
        <v>0</v>
      </c>
      <c r="V45" s="5">
        <f>IFERROR('Res Bud År2'!$B50*'Res Bud År2'!L50,0)</f>
        <v>0</v>
      </c>
      <c r="W45" s="5">
        <f>IFERROR('Res Bud År2'!$B50*'Res Bud År2'!M50,0)</f>
        <v>0</v>
      </c>
      <c r="X45" s="5">
        <f>IFERROR('Res Bud År2'!$B50*'Res Bud År2'!N50,0)</f>
        <v>0</v>
      </c>
      <c r="Y45" s="22">
        <f>IFERROR('Res Bud År2'!$B50*'Res Bud År2'!O50,0)</f>
        <v>0</v>
      </c>
      <c r="Z45" s="21">
        <f>IFERROR('Res Bud År3'!$B50*'Res Bud År3'!D50,0)</f>
        <v>0</v>
      </c>
      <c r="AA45" s="5">
        <f>IFERROR('Res Bud År3'!$B50*'Res Bud År3'!E50,0)</f>
        <v>0</v>
      </c>
      <c r="AB45" s="5">
        <f>IFERROR('Res Bud År3'!$B50*'Res Bud År3'!F50,0)</f>
        <v>0</v>
      </c>
      <c r="AC45" s="5">
        <f>IFERROR('Res Bud År3'!$B50*'Res Bud År3'!G50,0)</f>
        <v>0</v>
      </c>
      <c r="AD45" s="5">
        <f>IFERROR('Res Bud År3'!$B50*'Res Bud År3'!H50,0)</f>
        <v>0</v>
      </c>
      <c r="AE45" s="5">
        <f>IFERROR('Res Bud År3'!$B50*'Res Bud År3'!I50,0)</f>
        <v>0</v>
      </c>
      <c r="AF45" s="5">
        <f>IFERROR('Res Bud År3'!$B50*'Res Bud År3'!J50,0)</f>
        <v>0</v>
      </c>
      <c r="AG45" s="5">
        <f>IFERROR('Res Bud År3'!$B50*'Res Bud År3'!K50,0)</f>
        <v>0</v>
      </c>
      <c r="AH45" s="5">
        <f>IFERROR('Res Bud År3'!$B50*'Res Bud År3'!L50,0)</f>
        <v>0</v>
      </c>
      <c r="AI45" s="5">
        <f>IFERROR('Res Bud År3'!$B50*'Res Bud År3'!M50,0)</f>
        <v>0</v>
      </c>
      <c r="AJ45" s="5">
        <f>IFERROR('Res Bud År3'!$B50*'Res Bud År3'!N50,0)</f>
        <v>0</v>
      </c>
      <c r="AK45" s="22">
        <f>IFERROR('Res Bud År3'!$B50*'Res Bud År3'!O50,0)</f>
        <v>0</v>
      </c>
    </row>
    <row r="46" spans="1:37" x14ac:dyDescent="0.25">
      <c r="A46" s="4" t="str">
        <f>'Res Bud År1'!A51</f>
        <v xml:space="preserve">Bankkostnader </v>
      </c>
      <c r="B46" s="21">
        <f>IFERROR('Res Bud År1'!$B51*'Res Bud År1'!D51,0)</f>
        <v>0</v>
      </c>
      <c r="C46" s="5">
        <f>IFERROR('Res Bud År1'!$B51*'Res Bud År1'!E51,0)</f>
        <v>0</v>
      </c>
      <c r="D46" s="5">
        <f>IFERROR('Res Bud År1'!$B51*'Res Bud År1'!F51,0)</f>
        <v>0</v>
      </c>
      <c r="E46" s="5">
        <f>IFERROR('Res Bud År1'!$B51*'Res Bud År1'!G51,0)</f>
        <v>0</v>
      </c>
      <c r="F46" s="5">
        <f>IFERROR('Res Bud År1'!$B51*'Res Bud År1'!H51,0)</f>
        <v>0</v>
      </c>
      <c r="G46" s="5">
        <f>IFERROR('Res Bud År1'!$B51*'Res Bud År1'!I51,0)</f>
        <v>0</v>
      </c>
      <c r="H46" s="5">
        <f>IFERROR('Res Bud År1'!$B51*'Res Bud År1'!J51,0)</f>
        <v>0</v>
      </c>
      <c r="I46" s="5">
        <f>IFERROR('Res Bud År1'!$B51*'Res Bud År1'!K51,0)</f>
        <v>0</v>
      </c>
      <c r="J46" s="5">
        <f>IFERROR('Res Bud År1'!$B51*'Res Bud År1'!L51,0)</f>
        <v>0</v>
      </c>
      <c r="K46" s="5">
        <f>IFERROR('Res Bud År1'!$B51*'Res Bud År1'!M51,0)</f>
        <v>0</v>
      </c>
      <c r="L46" s="5">
        <f>IFERROR('Res Bud År1'!$B51*'Res Bud År1'!N51,0)</f>
        <v>0</v>
      </c>
      <c r="M46" s="22">
        <f>IFERROR('Res Bud År1'!$B51*'Res Bud År1'!O51,0)</f>
        <v>0</v>
      </c>
      <c r="N46" s="21">
        <f>IFERROR('Res Bud År2'!$B51*'Res Bud År2'!D51,0)</f>
        <v>0</v>
      </c>
      <c r="O46" s="5">
        <f>IFERROR('Res Bud År2'!$B51*'Res Bud År2'!E51,0)</f>
        <v>0</v>
      </c>
      <c r="P46" s="5">
        <f>IFERROR('Res Bud År2'!$B51*'Res Bud År2'!F51,0)</f>
        <v>0</v>
      </c>
      <c r="Q46" s="5">
        <f>IFERROR('Res Bud År2'!$B51*'Res Bud År2'!G51,0)</f>
        <v>0</v>
      </c>
      <c r="R46" s="5">
        <f>IFERROR('Res Bud År2'!$B51*'Res Bud År2'!H51,0)</f>
        <v>0</v>
      </c>
      <c r="S46" s="5">
        <f>IFERROR('Res Bud År2'!$B51*'Res Bud År2'!I51,0)</f>
        <v>0</v>
      </c>
      <c r="T46" s="5">
        <f>IFERROR('Res Bud År2'!$B51*'Res Bud År2'!J51,0)</f>
        <v>0</v>
      </c>
      <c r="U46" s="5">
        <f>IFERROR('Res Bud År2'!$B51*'Res Bud År2'!K51,0)</f>
        <v>0</v>
      </c>
      <c r="V46" s="5">
        <f>IFERROR('Res Bud År2'!$B51*'Res Bud År2'!L51,0)</f>
        <v>0</v>
      </c>
      <c r="W46" s="5">
        <f>IFERROR('Res Bud År2'!$B51*'Res Bud År2'!M51,0)</f>
        <v>0</v>
      </c>
      <c r="X46" s="5">
        <f>IFERROR('Res Bud År2'!$B51*'Res Bud År2'!N51,0)</f>
        <v>0</v>
      </c>
      <c r="Y46" s="22">
        <f>IFERROR('Res Bud År2'!$B51*'Res Bud År2'!O51,0)</f>
        <v>0</v>
      </c>
      <c r="Z46" s="21">
        <f>IFERROR('Res Bud År3'!$B51*'Res Bud År3'!D51,0)</f>
        <v>0</v>
      </c>
      <c r="AA46" s="5">
        <f>IFERROR('Res Bud År3'!$B51*'Res Bud År3'!E51,0)</f>
        <v>0</v>
      </c>
      <c r="AB46" s="5">
        <f>IFERROR('Res Bud År3'!$B51*'Res Bud År3'!F51,0)</f>
        <v>0</v>
      </c>
      <c r="AC46" s="5">
        <f>IFERROR('Res Bud År3'!$B51*'Res Bud År3'!G51,0)</f>
        <v>0</v>
      </c>
      <c r="AD46" s="5">
        <f>IFERROR('Res Bud År3'!$B51*'Res Bud År3'!H51,0)</f>
        <v>0</v>
      </c>
      <c r="AE46" s="5">
        <f>IFERROR('Res Bud År3'!$B51*'Res Bud År3'!I51,0)</f>
        <v>0</v>
      </c>
      <c r="AF46" s="5">
        <f>IFERROR('Res Bud År3'!$B51*'Res Bud År3'!J51,0)</f>
        <v>0</v>
      </c>
      <c r="AG46" s="5">
        <f>IFERROR('Res Bud År3'!$B51*'Res Bud År3'!K51,0)</f>
        <v>0</v>
      </c>
      <c r="AH46" s="5">
        <f>IFERROR('Res Bud År3'!$B51*'Res Bud År3'!L51,0)</f>
        <v>0</v>
      </c>
      <c r="AI46" s="5">
        <f>IFERROR('Res Bud År3'!$B51*'Res Bud År3'!M51,0)</f>
        <v>0</v>
      </c>
      <c r="AJ46" s="5">
        <f>IFERROR('Res Bud År3'!$B51*'Res Bud År3'!N51,0)</f>
        <v>0</v>
      </c>
      <c r="AK46" s="22">
        <f>IFERROR('Res Bud År3'!$B51*'Res Bud År3'!O51,0)</f>
        <v>0</v>
      </c>
    </row>
    <row r="47" spans="1:37" x14ac:dyDescent="0.25">
      <c r="A47" s="4" t="str">
        <f>'Res Bud År1'!A52</f>
        <v xml:space="preserve">Licensavgifter och royalties </v>
      </c>
      <c r="B47" s="21">
        <f>IFERROR('Res Bud År1'!$B52*'Res Bud År1'!D52,0)</f>
        <v>0</v>
      </c>
      <c r="C47" s="5">
        <f>IFERROR('Res Bud År1'!$B52*'Res Bud År1'!E52,0)</f>
        <v>0</v>
      </c>
      <c r="D47" s="5">
        <f>IFERROR('Res Bud År1'!$B52*'Res Bud År1'!F52,0)</f>
        <v>0</v>
      </c>
      <c r="E47" s="5">
        <f>IFERROR('Res Bud År1'!$B52*'Res Bud År1'!G52,0)</f>
        <v>0</v>
      </c>
      <c r="F47" s="5">
        <f>IFERROR('Res Bud År1'!$B52*'Res Bud År1'!H52,0)</f>
        <v>0</v>
      </c>
      <c r="G47" s="5">
        <f>IFERROR('Res Bud År1'!$B52*'Res Bud År1'!I52,0)</f>
        <v>0</v>
      </c>
      <c r="H47" s="5">
        <f>IFERROR('Res Bud År1'!$B52*'Res Bud År1'!J52,0)</f>
        <v>0</v>
      </c>
      <c r="I47" s="5">
        <f>IFERROR('Res Bud År1'!$B52*'Res Bud År1'!K52,0)</f>
        <v>0</v>
      </c>
      <c r="J47" s="5">
        <f>IFERROR('Res Bud År1'!$B52*'Res Bud År1'!L52,0)</f>
        <v>0</v>
      </c>
      <c r="K47" s="5">
        <f>IFERROR('Res Bud År1'!$B52*'Res Bud År1'!M52,0)</f>
        <v>0</v>
      </c>
      <c r="L47" s="5">
        <f>IFERROR('Res Bud År1'!$B52*'Res Bud År1'!N52,0)</f>
        <v>0</v>
      </c>
      <c r="M47" s="22">
        <f>IFERROR('Res Bud År1'!$B52*'Res Bud År1'!O52,0)</f>
        <v>0</v>
      </c>
      <c r="N47" s="21">
        <f>IFERROR('Res Bud År2'!$B52*'Res Bud År2'!D52,0)</f>
        <v>0</v>
      </c>
      <c r="O47" s="5">
        <f>IFERROR('Res Bud År2'!$B52*'Res Bud År2'!E52,0)</f>
        <v>0</v>
      </c>
      <c r="P47" s="5">
        <f>IFERROR('Res Bud År2'!$B52*'Res Bud År2'!F52,0)</f>
        <v>0</v>
      </c>
      <c r="Q47" s="5">
        <f>IFERROR('Res Bud År2'!$B52*'Res Bud År2'!G52,0)</f>
        <v>0</v>
      </c>
      <c r="R47" s="5">
        <f>IFERROR('Res Bud År2'!$B52*'Res Bud År2'!H52,0)</f>
        <v>0</v>
      </c>
      <c r="S47" s="5">
        <f>IFERROR('Res Bud År2'!$B52*'Res Bud År2'!I52,0)</f>
        <v>0</v>
      </c>
      <c r="T47" s="5">
        <f>IFERROR('Res Bud År2'!$B52*'Res Bud År2'!J52,0)</f>
        <v>0</v>
      </c>
      <c r="U47" s="5">
        <f>IFERROR('Res Bud År2'!$B52*'Res Bud År2'!K52,0)</f>
        <v>0</v>
      </c>
      <c r="V47" s="5">
        <f>IFERROR('Res Bud År2'!$B52*'Res Bud År2'!L52,0)</f>
        <v>0</v>
      </c>
      <c r="W47" s="5">
        <f>IFERROR('Res Bud År2'!$B52*'Res Bud År2'!M52,0)</f>
        <v>0</v>
      </c>
      <c r="X47" s="5">
        <f>IFERROR('Res Bud År2'!$B52*'Res Bud År2'!N52,0)</f>
        <v>0</v>
      </c>
      <c r="Y47" s="22">
        <f>IFERROR('Res Bud År2'!$B52*'Res Bud År2'!O52,0)</f>
        <v>0</v>
      </c>
      <c r="Z47" s="21">
        <f>IFERROR('Res Bud År3'!$B52*'Res Bud År3'!D52,0)</f>
        <v>0</v>
      </c>
      <c r="AA47" s="5">
        <f>IFERROR('Res Bud År3'!$B52*'Res Bud År3'!E52,0)</f>
        <v>0</v>
      </c>
      <c r="AB47" s="5">
        <f>IFERROR('Res Bud År3'!$B52*'Res Bud År3'!F52,0)</f>
        <v>0</v>
      </c>
      <c r="AC47" s="5">
        <f>IFERROR('Res Bud År3'!$B52*'Res Bud År3'!G52,0)</f>
        <v>0</v>
      </c>
      <c r="AD47" s="5">
        <f>IFERROR('Res Bud År3'!$B52*'Res Bud År3'!H52,0)</f>
        <v>0</v>
      </c>
      <c r="AE47" s="5">
        <f>IFERROR('Res Bud År3'!$B52*'Res Bud År3'!I52,0)</f>
        <v>0</v>
      </c>
      <c r="AF47" s="5">
        <f>IFERROR('Res Bud År3'!$B52*'Res Bud År3'!J52,0)</f>
        <v>0</v>
      </c>
      <c r="AG47" s="5">
        <f>IFERROR('Res Bud År3'!$B52*'Res Bud År3'!K52,0)</f>
        <v>0</v>
      </c>
      <c r="AH47" s="5">
        <f>IFERROR('Res Bud År3'!$B52*'Res Bud År3'!L52,0)</f>
        <v>0</v>
      </c>
      <c r="AI47" s="5">
        <f>IFERROR('Res Bud År3'!$B52*'Res Bud År3'!M52,0)</f>
        <v>0</v>
      </c>
      <c r="AJ47" s="5">
        <f>IFERROR('Res Bud År3'!$B52*'Res Bud År3'!N52,0)</f>
        <v>0</v>
      </c>
      <c r="AK47" s="22">
        <f>IFERROR('Res Bud År3'!$B52*'Res Bud År3'!O52,0)</f>
        <v>0</v>
      </c>
    </row>
    <row r="48" spans="1:37" x14ac:dyDescent="0.25">
      <c r="A48" s="4" t="str">
        <f>'Res Bud År1'!A53</f>
        <v>Kostnader för egna patent/ varumärke</v>
      </c>
      <c r="B48" s="21">
        <f>IFERROR('Res Bud År1'!$B53*'Res Bud År1'!D53,0)</f>
        <v>0</v>
      </c>
      <c r="C48" s="5">
        <f>IFERROR('Res Bud År1'!$B53*'Res Bud År1'!E53,0)</f>
        <v>0</v>
      </c>
      <c r="D48" s="5">
        <f>IFERROR('Res Bud År1'!$B53*'Res Bud År1'!F53,0)</f>
        <v>0</v>
      </c>
      <c r="E48" s="5">
        <f>IFERROR('Res Bud År1'!$B53*'Res Bud År1'!G53,0)</f>
        <v>0</v>
      </c>
      <c r="F48" s="5">
        <f>IFERROR('Res Bud År1'!$B53*'Res Bud År1'!H53,0)</f>
        <v>0</v>
      </c>
      <c r="G48" s="5">
        <f>IFERROR('Res Bud År1'!$B53*'Res Bud År1'!I53,0)</f>
        <v>0</v>
      </c>
      <c r="H48" s="5">
        <f>IFERROR('Res Bud År1'!$B53*'Res Bud År1'!J53,0)</f>
        <v>0</v>
      </c>
      <c r="I48" s="5">
        <f>IFERROR('Res Bud År1'!$B53*'Res Bud År1'!K53,0)</f>
        <v>0</v>
      </c>
      <c r="J48" s="5">
        <f>IFERROR('Res Bud År1'!$B53*'Res Bud År1'!L53,0)</f>
        <v>0</v>
      </c>
      <c r="K48" s="5">
        <f>IFERROR('Res Bud År1'!$B53*'Res Bud År1'!M53,0)</f>
        <v>0</v>
      </c>
      <c r="L48" s="5">
        <f>IFERROR('Res Bud År1'!$B53*'Res Bud År1'!N53,0)</f>
        <v>0</v>
      </c>
      <c r="M48" s="22">
        <f>IFERROR('Res Bud År1'!$B53*'Res Bud År1'!O53,0)</f>
        <v>0</v>
      </c>
      <c r="N48" s="21">
        <f>IFERROR('Res Bud År2'!$B53*'Res Bud År2'!D53,0)</f>
        <v>0</v>
      </c>
      <c r="O48" s="5">
        <f>IFERROR('Res Bud År2'!$B53*'Res Bud År2'!E53,0)</f>
        <v>0</v>
      </c>
      <c r="P48" s="5">
        <f>IFERROR('Res Bud År2'!$B53*'Res Bud År2'!F53,0)</f>
        <v>0</v>
      </c>
      <c r="Q48" s="5">
        <f>IFERROR('Res Bud År2'!$B53*'Res Bud År2'!G53,0)</f>
        <v>0</v>
      </c>
      <c r="R48" s="5">
        <f>IFERROR('Res Bud År2'!$B53*'Res Bud År2'!H53,0)</f>
        <v>0</v>
      </c>
      <c r="S48" s="5">
        <f>IFERROR('Res Bud År2'!$B53*'Res Bud År2'!I53,0)</f>
        <v>0</v>
      </c>
      <c r="T48" s="5">
        <f>IFERROR('Res Bud År2'!$B53*'Res Bud År2'!J53,0)</f>
        <v>0</v>
      </c>
      <c r="U48" s="5">
        <f>IFERROR('Res Bud År2'!$B53*'Res Bud År2'!K53,0)</f>
        <v>0</v>
      </c>
      <c r="V48" s="5">
        <f>IFERROR('Res Bud År2'!$B53*'Res Bud År2'!L53,0)</f>
        <v>0</v>
      </c>
      <c r="W48" s="5">
        <f>IFERROR('Res Bud År2'!$B53*'Res Bud År2'!M53,0)</f>
        <v>0</v>
      </c>
      <c r="X48" s="5">
        <f>IFERROR('Res Bud År2'!$B53*'Res Bud År2'!N53,0)</f>
        <v>0</v>
      </c>
      <c r="Y48" s="22">
        <f>IFERROR('Res Bud År2'!$B53*'Res Bud År2'!O53,0)</f>
        <v>0</v>
      </c>
      <c r="Z48" s="21">
        <f>IFERROR('Res Bud År3'!$B53*'Res Bud År3'!D53,0)</f>
        <v>0</v>
      </c>
      <c r="AA48" s="5">
        <f>IFERROR('Res Bud År3'!$B53*'Res Bud År3'!E53,0)</f>
        <v>0</v>
      </c>
      <c r="AB48" s="5">
        <f>IFERROR('Res Bud År3'!$B53*'Res Bud År3'!F53,0)</f>
        <v>0</v>
      </c>
      <c r="AC48" s="5">
        <f>IFERROR('Res Bud År3'!$B53*'Res Bud År3'!G53,0)</f>
        <v>0</v>
      </c>
      <c r="AD48" s="5">
        <f>IFERROR('Res Bud År3'!$B53*'Res Bud År3'!H53,0)</f>
        <v>0</v>
      </c>
      <c r="AE48" s="5">
        <f>IFERROR('Res Bud År3'!$B53*'Res Bud År3'!I53,0)</f>
        <v>0</v>
      </c>
      <c r="AF48" s="5">
        <f>IFERROR('Res Bud År3'!$B53*'Res Bud År3'!J53,0)</f>
        <v>0</v>
      </c>
      <c r="AG48" s="5">
        <f>IFERROR('Res Bud År3'!$B53*'Res Bud År3'!K53,0)</f>
        <v>0</v>
      </c>
      <c r="AH48" s="5">
        <f>IFERROR('Res Bud År3'!$B53*'Res Bud År3'!L53,0)</f>
        <v>0</v>
      </c>
      <c r="AI48" s="5">
        <f>IFERROR('Res Bud År3'!$B53*'Res Bud År3'!M53,0)</f>
        <v>0</v>
      </c>
      <c r="AJ48" s="5">
        <f>IFERROR('Res Bud År3'!$B53*'Res Bud År3'!N53,0)</f>
        <v>0</v>
      </c>
      <c r="AK48" s="22">
        <f>IFERROR('Res Bud År3'!$B53*'Res Bud År3'!O53,0)</f>
        <v>0</v>
      </c>
    </row>
    <row r="49" spans="1:39" x14ac:dyDescent="0.25">
      <c r="A49" s="4" t="str">
        <f>'Res Bud År1'!A54</f>
        <v xml:space="preserve">Övriga externa kostnader </v>
      </c>
      <c r="B49" s="21">
        <f>IFERROR('Res Bud År1'!$B54*'Res Bud År1'!D54,0)</f>
        <v>0</v>
      </c>
      <c r="C49" s="5">
        <f>IFERROR('Res Bud År1'!$B54*'Res Bud År1'!E54,0)</f>
        <v>0</v>
      </c>
      <c r="D49" s="5">
        <f>IFERROR('Res Bud År1'!$B54*'Res Bud År1'!F54,0)</f>
        <v>0</v>
      </c>
      <c r="E49" s="5">
        <f>IFERROR('Res Bud År1'!$B54*'Res Bud År1'!G54,0)</f>
        <v>0</v>
      </c>
      <c r="F49" s="5">
        <f>IFERROR('Res Bud År1'!$B54*'Res Bud År1'!H54,0)</f>
        <v>0</v>
      </c>
      <c r="G49" s="5">
        <f>IFERROR('Res Bud År1'!$B54*'Res Bud År1'!I54,0)</f>
        <v>0</v>
      </c>
      <c r="H49" s="5">
        <f>IFERROR('Res Bud År1'!$B54*'Res Bud År1'!J54,0)</f>
        <v>0</v>
      </c>
      <c r="I49" s="5">
        <f>IFERROR('Res Bud År1'!$B54*'Res Bud År1'!K54,0)</f>
        <v>0</v>
      </c>
      <c r="J49" s="5">
        <f>IFERROR('Res Bud År1'!$B54*'Res Bud År1'!L54,0)</f>
        <v>0</v>
      </c>
      <c r="K49" s="5">
        <f>IFERROR('Res Bud År1'!$B54*'Res Bud År1'!M54,0)</f>
        <v>0</v>
      </c>
      <c r="L49" s="5">
        <f>IFERROR('Res Bud År1'!$B54*'Res Bud År1'!N54,0)</f>
        <v>0</v>
      </c>
      <c r="M49" s="22">
        <f>IFERROR('Res Bud År1'!$B54*'Res Bud År1'!O54,0)</f>
        <v>0</v>
      </c>
      <c r="N49" s="21">
        <f>IFERROR('Res Bud År2'!$B54*'Res Bud År2'!D54,0)</f>
        <v>0</v>
      </c>
      <c r="O49" s="5">
        <f>IFERROR('Res Bud År2'!$B54*'Res Bud År2'!E54,0)</f>
        <v>0</v>
      </c>
      <c r="P49" s="5">
        <f>IFERROR('Res Bud År2'!$B54*'Res Bud År2'!F54,0)</f>
        <v>0</v>
      </c>
      <c r="Q49" s="5">
        <f>IFERROR('Res Bud År2'!$B54*'Res Bud År2'!G54,0)</f>
        <v>0</v>
      </c>
      <c r="R49" s="5">
        <f>IFERROR('Res Bud År2'!$B54*'Res Bud År2'!H54,0)</f>
        <v>0</v>
      </c>
      <c r="S49" s="5">
        <f>IFERROR('Res Bud År2'!$B54*'Res Bud År2'!I54,0)</f>
        <v>0</v>
      </c>
      <c r="T49" s="5">
        <f>IFERROR('Res Bud År2'!$B54*'Res Bud År2'!J54,0)</f>
        <v>0</v>
      </c>
      <c r="U49" s="5">
        <f>IFERROR('Res Bud År2'!$B54*'Res Bud År2'!K54,0)</f>
        <v>0</v>
      </c>
      <c r="V49" s="5">
        <f>IFERROR('Res Bud År2'!$B54*'Res Bud År2'!L54,0)</f>
        <v>0</v>
      </c>
      <c r="W49" s="5">
        <f>IFERROR('Res Bud År2'!$B54*'Res Bud År2'!M54,0)</f>
        <v>0</v>
      </c>
      <c r="X49" s="5">
        <f>IFERROR('Res Bud År2'!$B54*'Res Bud År2'!N54,0)</f>
        <v>0</v>
      </c>
      <c r="Y49" s="22">
        <f>IFERROR('Res Bud År2'!$B54*'Res Bud År2'!O54,0)</f>
        <v>0</v>
      </c>
      <c r="Z49" s="21">
        <f>IFERROR('Res Bud År3'!$B54*'Res Bud År3'!D54,0)</f>
        <v>0</v>
      </c>
      <c r="AA49" s="5">
        <f>IFERROR('Res Bud År3'!$B54*'Res Bud År3'!E54,0)</f>
        <v>0</v>
      </c>
      <c r="AB49" s="5">
        <f>IFERROR('Res Bud År3'!$B54*'Res Bud År3'!F54,0)</f>
        <v>0</v>
      </c>
      <c r="AC49" s="5">
        <f>IFERROR('Res Bud År3'!$B54*'Res Bud År3'!G54,0)</f>
        <v>0</v>
      </c>
      <c r="AD49" s="5">
        <f>IFERROR('Res Bud År3'!$B54*'Res Bud År3'!H54,0)</f>
        <v>0</v>
      </c>
      <c r="AE49" s="5">
        <f>IFERROR('Res Bud År3'!$B54*'Res Bud År3'!I54,0)</f>
        <v>0</v>
      </c>
      <c r="AF49" s="5">
        <f>IFERROR('Res Bud År3'!$B54*'Res Bud År3'!J54,0)</f>
        <v>0</v>
      </c>
      <c r="AG49" s="5">
        <f>IFERROR('Res Bud År3'!$B54*'Res Bud År3'!K54,0)</f>
        <v>0</v>
      </c>
      <c r="AH49" s="5">
        <f>IFERROR('Res Bud År3'!$B54*'Res Bud År3'!L54,0)</f>
        <v>0</v>
      </c>
      <c r="AI49" s="5">
        <f>IFERROR('Res Bud År3'!$B54*'Res Bud År3'!M54,0)</f>
        <v>0</v>
      </c>
      <c r="AJ49" s="5">
        <f>IFERROR('Res Bud År3'!$B54*'Res Bud År3'!N54,0)</f>
        <v>0</v>
      </c>
      <c r="AK49" s="22">
        <f>IFERROR('Res Bud År3'!$B54*'Res Bud År3'!O54,0)</f>
        <v>0</v>
      </c>
    </row>
    <row r="50" spans="1:39" ht="13" x14ac:dyDescent="0.3">
      <c r="A50" s="4" t="str">
        <f>'Res Bud År1'!A55</f>
        <v>Summa övriga kostnader</v>
      </c>
      <c r="B50" s="23">
        <f t="shared" ref="B50:Y50" si="5">SUM(B32:B49)</f>
        <v>0</v>
      </c>
      <c r="C50" s="6">
        <f t="shared" si="5"/>
        <v>0</v>
      </c>
      <c r="D50" s="6">
        <f t="shared" si="5"/>
        <v>0</v>
      </c>
      <c r="E50" s="6">
        <f t="shared" si="5"/>
        <v>0</v>
      </c>
      <c r="F50" s="6">
        <f t="shared" si="5"/>
        <v>0</v>
      </c>
      <c r="G50" s="6">
        <f t="shared" si="5"/>
        <v>0</v>
      </c>
      <c r="H50" s="6">
        <f t="shared" si="5"/>
        <v>0</v>
      </c>
      <c r="I50" s="6">
        <f t="shared" si="5"/>
        <v>0</v>
      </c>
      <c r="J50" s="6">
        <f t="shared" si="5"/>
        <v>0</v>
      </c>
      <c r="K50" s="6">
        <f t="shared" si="5"/>
        <v>0</v>
      </c>
      <c r="L50" s="6">
        <f t="shared" si="5"/>
        <v>0</v>
      </c>
      <c r="M50" s="24">
        <f t="shared" si="5"/>
        <v>0</v>
      </c>
      <c r="N50" s="23">
        <f t="shared" si="5"/>
        <v>0</v>
      </c>
      <c r="O50" s="6">
        <f t="shared" si="5"/>
        <v>0</v>
      </c>
      <c r="P50" s="6">
        <f t="shared" si="5"/>
        <v>0</v>
      </c>
      <c r="Q50" s="6">
        <f t="shared" si="5"/>
        <v>0</v>
      </c>
      <c r="R50" s="6">
        <f t="shared" si="5"/>
        <v>0</v>
      </c>
      <c r="S50" s="6">
        <f t="shared" si="5"/>
        <v>0</v>
      </c>
      <c r="T50" s="6">
        <f t="shared" si="5"/>
        <v>0</v>
      </c>
      <c r="U50" s="6">
        <f t="shared" si="5"/>
        <v>0</v>
      </c>
      <c r="V50" s="6">
        <f t="shared" si="5"/>
        <v>0</v>
      </c>
      <c r="W50" s="6">
        <f t="shared" si="5"/>
        <v>0</v>
      </c>
      <c r="X50" s="6">
        <f t="shared" si="5"/>
        <v>0</v>
      </c>
      <c r="Y50" s="24">
        <f t="shared" si="5"/>
        <v>0</v>
      </c>
      <c r="Z50" s="23">
        <f t="shared" ref="Z50:AK50" si="6">SUM(Z32:Z49)</f>
        <v>0</v>
      </c>
      <c r="AA50" s="6">
        <f t="shared" si="6"/>
        <v>0</v>
      </c>
      <c r="AB50" s="6">
        <f t="shared" si="6"/>
        <v>0</v>
      </c>
      <c r="AC50" s="6">
        <f t="shared" si="6"/>
        <v>0</v>
      </c>
      <c r="AD50" s="6">
        <f t="shared" si="6"/>
        <v>0</v>
      </c>
      <c r="AE50" s="6">
        <f t="shared" si="6"/>
        <v>0</v>
      </c>
      <c r="AF50" s="6">
        <f t="shared" si="6"/>
        <v>0</v>
      </c>
      <c r="AG50" s="6">
        <f t="shared" si="6"/>
        <v>0</v>
      </c>
      <c r="AH50" s="6">
        <f t="shared" si="6"/>
        <v>0</v>
      </c>
      <c r="AI50" s="6">
        <f t="shared" si="6"/>
        <v>0</v>
      </c>
      <c r="AJ50" s="6">
        <f t="shared" si="6"/>
        <v>0</v>
      </c>
      <c r="AK50" s="24">
        <f t="shared" si="6"/>
        <v>0</v>
      </c>
      <c r="AL50" s="2"/>
      <c r="AM50" s="2"/>
    </row>
    <row r="51" spans="1:39" x14ac:dyDescent="0.25">
      <c r="A51" s="4">
        <f>'Res Bud År1'!A56</f>
        <v>0</v>
      </c>
      <c r="B51" s="25"/>
      <c r="C51" s="3"/>
      <c r="D51" s="3"/>
      <c r="E51" s="3"/>
      <c r="F51" s="3"/>
      <c r="G51" s="3"/>
      <c r="H51" s="3"/>
      <c r="I51" s="3"/>
      <c r="J51" s="3"/>
      <c r="K51" s="3"/>
      <c r="L51" s="3"/>
      <c r="M51" s="26"/>
      <c r="N51" s="25"/>
      <c r="O51" s="3"/>
      <c r="P51" s="3"/>
      <c r="Q51" s="3"/>
      <c r="R51" s="3"/>
      <c r="S51" s="3"/>
      <c r="T51" s="3"/>
      <c r="U51" s="3"/>
      <c r="V51" s="3"/>
      <c r="W51" s="3"/>
      <c r="X51" s="3"/>
      <c r="Y51" s="26"/>
      <c r="Z51" s="25"/>
      <c r="AA51" s="3"/>
      <c r="AB51" s="3"/>
      <c r="AC51" s="3"/>
      <c r="AD51" s="3"/>
      <c r="AE51" s="3"/>
      <c r="AF51" s="3"/>
      <c r="AG51" s="3"/>
      <c r="AH51" s="3"/>
      <c r="AI51" s="3"/>
      <c r="AJ51" s="3"/>
      <c r="AK51" s="26"/>
    </row>
    <row r="52" spans="1:39" ht="25" x14ac:dyDescent="0.25">
      <c r="A52" s="4" t="str">
        <f>'Res Bud År1'!A57</f>
        <v>Personalkostnader
(exkl moms och eget uttag)</v>
      </c>
      <c r="B52" s="80" t="s">
        <v>71</v>
      </c>
      <c r="C52" s="81" t="s">
        <v>72</v>
      </c>
      <c r="D52" s="81" t="s">
        <v>73</v>
      </c>
      <c r="E52" s="81" t="s">
        <v>74</v>
      </c>
      <c r="F52" s="81" t="s">
        <v>75</v>
      </c>
      <c r="G52" s="81" t="s">
        <v>76</v>
      </c>
      <c r="H52" s="81" t="s">
        <v>77</v>
      </c>
      <c r="I52" s="81" t="s">
        <v>78</v>
      </c>
      <c r="J52" s="81" t="s">
        <v>79</v>
      </c>
      <c r="K52" s="81" t="s">
        <v>80</v>
      </c>
      <c r="L52" s="81" t="s">
        <v>81</v>
      </c>
      <c r="M52" s="82" t="s">
        <v>82</v>
      </c>
      <c r="N52" s="80" t="s">
        <v>71</v>
      </c>
      <c r="O52" s="81" t="s">
        <v>72</v>
      </c>
      <c r="P52" s="81" t="s">
        <v>73</v>
      </c>
      <c r="Q52" s="81" t="s">
        <v>74</v>
      </c>
      <c r="R52" s="81" t="s">
        <v>75</v>
      </c>
      <c r="S52" s="81" t="s">
        <v>76</v>
      </c>
      <c r="T52" s="81" t="s">
        <v>77</v>
      </c>
      <c r="U52" s="81" t="s">
        <v>78</v>
      </c>
      <c r="V52" s="81" t="s">
        <v>79</v>
      </c>
      <c r="W52" s="81" t="s">
        <v>80</v>
      </c>
      <c r="X52" s="81" t="s">
        <v>81</v>
      </c>
      <c r="Y52" s="82" t="s">
        <v>82</v>
      </c>
      <c r="Z52" s="80" t="s">
        <v>71</v>
      </c>
      <c r="AA52" s="81" t="s">
        <v>72</v>
      </c>
      <c r="AB52" s="81" t="s">
        <v>73</v>
      </c>
      <c r="AC52" s="81" t="s">
        <v>74</v>
      </c>
      <c r="AD52" s="81" t="s">
        <v>75</v>
      </c>
      <c r="AE52" s="81" t="s">
        <v>76</v>
      </c>
      <c r="AF52" s="81" t="s">
        <v>77</v>
      </c>
      <c r="AG52" s="81" t="s">
        <v>78</v>
      </c>
      <c r="AH52" s="81" t="s">
        <v>79</v>
      </c>
      <c r="AI52" s="81" t="s">
        <v>80</v>
      </c>
      <c r="AJ52" s="81" t="s">
        <v>81</v>
      </c>
      <c r="AK52" s="82" t="s">
        <v>82</v>
      </c>
    </row>
    <row r="53" spans="1:39" x14ac:dyDescent="0.25">
      <c r="A53" s="4">
        <f>'Res Bud År1'!A58</f>
        <v>0</v>
      </c>
      <c r="B53" s="21">
        <f>IFERROR('Res Bud År1'!$B58*'Res Bud År1'!D58,0)</f>
        <v>0</v>
      </c>
      <c r="C53" s="5">
        <f>IFERROR('Res Bud År1'!$B58*'Res Bud År1'!E58,0)</f>
        <v>0</v>
      </c>
      <c r="D53" s="5">
        <f>IFERROR('Res Bud År1'!$B58*'Res Bud År1'!F58,0)</f>
        <v>0</v>
      </c>
      <c r="E53" s="5">
        <f>IFERROR('Res Bud År1'!$B58*'Res Bud År1'!G58,0)</f>
        <v>0</v>
      </c>
      <c r="F53" s="5">
        <f>IFERROR('Res Bud År1'!$B58*'Res Bud År1'!H58,0)</f>
        <v>0</v>
      </c>
      <c r="G53" s="5">
        <f>IFERROR('Res Bud År1'!$B58*'Res Bud År1'!I58,0)</f>
        <v>0</v>
      </c>
      <c r="H53" s="5">
        <f>IFERROR('Res Bud År1'!$B58*'Res Bud År1'!J58,0)</f>
        <v>0</v>
      </c>
      <c r="I53" s="5">
        <f>IFERROR('Res Bud År1'!$B58*'Res Bud År1'!K58,0)</f>
        <v>0</v>
      </c>
      <c r="J53" s="5">
        <f>IFERROR('Res Bud År1'!$B58*'Res Bud År1'!L58,0)</f>
        <v>0</v>
      </c>
      <c r="K53" s="5">
        <f>IFERROR('Res Bud År1'!$B58*'Res Bud År1'!M58,0)</f>
        <v>0</v>
      </c>
      <c r="L53" s="5">
        <f>IFERROR('Res Bud År1'!$B58*'Res Bud År1'!N58,0)</f>
        <v>0</v>
      </c>
      <c r="M53" s="22">
        <f>IFERROR('Res Bud År1'!$B58*'Res Bud År1'!O58,0)</f>
        <v>0</v>
      </c>
      <c r="N53" s="21">
        <f>IFERROR('Res Bud År2'!$B58*'Res Bud År2'!D58,0)</f>
        <v>0</v>
      </c>
      <c r="O53" s="5">
        <f>IFERROR('Res Bud År2'!$B58*'Res Bud År2'!E58,0)</f>
        <v>0</v>
      </c>
      <c r="P53" s="5">
        <f>IFERROR('Res Bud År2'!$B58*'Res Bud År2'!F58,0)</f>
        <v>0</v>
      </c>
      <c r="Q53" s="5">
        <f>IFERROR('Res Bud År2'!$B58*'Res Bud År2'!G58,0)</f>
        <v>0</v>
      </c>
      <c r="R53" s="5">
        <f>IFERROR('Res Bud År2'!$B58*'Res Bud År2'!H58,0)</f>
        <v>0</v>
      </c>
      <c r="S53" s="5">
        <f>IFERROR('Res Bud År2'!$B58*'Res Bud År2'!I58,0)</f>
        <v>0</v>
      </c>
      <c r="T53" s="5">
        <f>IFERROR('Res Bud År2'!$B58*'Res Bud År2'!J58,0)</f>
        <v>0</v>
      </c>
      <c r="U53" s="5">
        <f>IFERROR('Res Bud År2'!$B58*'Res Bud År2'!K58,0)</f>
        <v>0</v>
      </c>
      <c r="V53" s="5">
        <f>IFERROR('Res Bud År2'!$B58*'Res Bud År2'!L58,0)</f>
        <v>0</v>
      </c>
      <c r="W53" s="5">
        <f>IFERROR('Res Bud År2'!$B58*'Res Bud År2'!M58,0)</f>
        <v>0</v>
      </c>
      <c r="X53" s="5">
        <f>IFERROR('Res Bud År2'!$B58*'Res Bud År2'!N58,0)</f>
        <v>0</v>
      </c>
      <c r="Y53" s="22">
        <f>IFERROR('Res Bud År2'!$B58*'Res Bud År2'!O58,0)</f>
        <v>0</v>
      </c>
      <c r="Z53" s="21">
        <f>IFERROR('Res Bud År3'!$B58*'Res Bud År3'!D58,0)</f>
        <v>0</v>
      </c>
      <c r="AA53" s="5">
        <f>IFERROR('Res Bud År3'!$B58*'Res Bud År3'!E58,0)</f>
        <v>0</v>
      </c>
      <c r="AB53" s="5">
        <f>IFERROR('Res Bud År3'!$B58*'Res Bud År3'!F58,0)</f>
        <v>0</v>
      </c>
      <c r="AC53" s="5">
        <f>IFERROR('Res Bud År3'!$B58*'Res Bud År3'!G58,0)</f>
        <v>0</v>
      </c>
      <c r="AD53" s="5">
        <f>IFERROR('Res Bud År3'!$B58*'Res Bud År3'!H58,0)</f>
        <v>0</v>
      </c>
      <c r="AE53" s="5">
        <f>IFERROR('Res Bud År3'!$B58*'Res Bud År3'!I58,0)</f>
        <v>0</v>
      </c>
      <c r="AF53" s="5">
        <f>IFERROR('Res Bud År3'!$B58*'Res Bud År3'!J58,0)</f>
        <v>0</v>
      </c>
      <c r="AG53" s="5">
        <f>IFERROR('Res Bud År3'!$B58*'Res Bud År3'!K58,0)</f>
        <v>0</v>
      </c>
      <c r="AH53" s="5">
        <f>IFERROR('Res Bud År3'!$B58*'Res Bud År3'!L58,0)</f>
        <v>0</v>
      </c>
      <c r="AI53" s="5">
        <f>IFERROR('Res Bud År3'!$B58*'Res Bud År3'!M58,0)</f>
        <v>0</v>
      </c>
      <c r="AJ53" s="5">
        <f>IFERROR('Res Bud År3'!$B58*'Res Bud År3'!N58,0)</f>
        <v>0</v>
      </c>
      <c r="AK53" s="22">
        <f>IFERROR('Res Bud År3'!$B58*'Res Bud År3'!O58,0)</f>
        <v>0</v>
      </c>
    </row>
    <row r="54" spans="1:39" ht="25" x14ac:dyDescent="0.25">
      <c r="A54" s="4" t="str">
        <f>'Res Bud År1'!A59</f>
        <v>Löner anställda
(ej delägares uttag)</v>
      </c>
      <c r="B54" s="21">
        <f>IFERROR('Res Bud År1'!$B59*'Res Bud År1'!D59,0)</f>
        <v>0</v>
      </c>
      <c r="C54" s="5">
        <f>IFERROR('Res Bud År1'!$B59*'Res Bud År1'!E59,0)</f>
        <v>0</v>
      </c>
      <c r="D54" s="5">
        <f>IFERROR('Res Bud År1'!$B59*'Res Bud År1'!F59,0)</f>
        <v>0</v>
      </c>
      <c r="E54" s="5">
        <f>IFERROR('Res Bud År1'!$B59*'Res Bud År1'!G59,0)</f>
        <v>0</v>
      </c>
      <c r="F54" s="5">
        <f>IFERROR('Res Bud År1'!$B59*'Res Bud År1'!H59,0)</f>
        <v>0</v>
      </c>
      <c r="G54" s="5">
        <f>IFERROR('Res Bud År1'!$B59*'Res Bud År1'!I59,0)</f>
        <v>0</v>
      </c>
      <c r="H54" s="5">
        <f>IFERROR('Res Bud År1'!$B59*'Res Bud År1'!J59,0)</f>
        <v>0</v>
      </c>
      <c r="I54" s="5">
        <f>IFERROR('Res Bud År1'!$B59*'Res Bud År1'!K59,0)</f>
        <v>0</v>
      </c>
      <c r="J54" s="5">
        <f>IFERROR('Res Bud År1'!$B59*'Res Bud År1'!L59,0)</f>
        <v>0</v>
      </c>
      <c r="K54" s="5">
        <f>IFERROR('Res Bud År1'!$B59*'Res Bud År1'!M59,0)</f>
        <v>0</v>
      </c>
      <c r="L54" s="5">
        <f>IFERROR('Res Bud År1'!$B59*'Res Bud År1'!N59,0)</f>
        <v>0</v>
      </c>
      <c r="M54" s="22">
        <f>IFERROR('Res Bud År1'!$B59*'Res Bud År1'!O59,0)</f>
        <v>0</v>
      </c>
      <c r="N54" s="21">
        <f>IFERROR('Res Bud År2'!$B59*'Res Bud År2'!D59,0)</f>
        <v>0</v>
      </c>
      <c r="O54" s="5">
        <f>IFERROR('Res Bud År2'!$B59*'Res Bud År2'!E59,0)</f>
        <v>0</v>
      </c>
      <c r="P54" s="5">
        <f>IFERROR('Res Bud År2'!$B59*'Res Bud År2'!F59,0)</f>
        <v>0</v>
      </c>
      <c r="Q54" s="5">
        <f>IFERROR('Res Bud År2'!$B59*'Res Bud År2'!G59,0)</f>
        <v>0</v>
      </c>
      <c r="R54" s="5">
        <f>IFERROR('Res Bud År2'!$B59*'Res Bud År2'!H59,0)</f>
        <v>0</v>
      </c>
      <c r="S54" s="5">
        <f>IFERROR('Res Bud År2'!$B59*'Res Bud År2'!I59,0)</f>
        <v>0</v>
      </c>
      <c r="T54" s="5">
        <f>IFERROR('Res Bud År2'!$B59*'Res Bud År2'!J59,0)</f>
        <v>0</v>
      </c>
      <c r="U54" s="5">
        <f>IFERROR('Res Bud År2'!$B59*'Res Bud År2'!K59,0)</f>
        <v>0</v>
      </c>
      <c r="V54" s="5">
        <f>IFERROR('Res Bud År2'!$B59*'Res Bud År2'!L59,0)</f>
        <v>0</v>
      </c>
      <c r="W54" s="5">
        <f>IFERROR('Res Bud År2'!$B59*'Res Bud År2'!M59,0)</f>
        <v>0</v>
      </c>
      <c r="X54" s="5">
        <f>IFERROR('Res Bud År2'!$B59*'Res Bud År2'!N59,0)</f>
        <v>0</v>
      </c>
      <c r="Y54" s="22">
        <f>IFERROR('Res Bud År2'!$B59*'Res Bud År2'!O59,0)</f>
        <v>0</v>
      </c>
      <c r="Z54" s="21">
        <f>IFERROR('Res Bud År3'!$B59*'Res Bud År3'!D59,0)</f>
        <v>0</v>
      </c>
      <c r="AA54" s="5">
        <f>IFERROR('Res Bud År3'!$B59*'Res Bud År3'!E59,0)</f>
        <v>0</v>
      </c>
      <c r="AB54" s="5">
        <f>IFERROR('Res Bud År3'!$B59*'Res Bud År3'!F59,0)</f>
        <v>0</v>
      </c>
      <c r="AC54" s="5">
        <f>IFERROR('Res Bud År3'!$B59*'Res Bud År3'!G59,0)</f>
        <v>0</v>
      </c>
      <c r="AD54" s="5">
        <f>IFERROR('Res Bud År3'!$B59*'Res Bud År3'!H59,0)</f>
        <v>0</v>
      </c>
      <c r="AE54" s="5">
        <f>IFERROR('Res Bud År3'!$B59*'Res Bud År3'!I59,0)</f>
        <v>0</v>
      </c>
      <c r="AF54" s="5">
        <f>IFERROR('Res Bud År3'!$B59*'Res Bud År3'!J59,0)</f>
        <v>0</v>
      </c>
      <c r="AG54" s="5">
        <f>IFERROR('Res Bud År3'!$B59*'Res Bud År3'!K59,0)</f>
        <v>0</v>
      </c>
      <c r="AH54" s="5">
        <f>IFERROR('Res Bud År3'!$B59*'Res Bud År3'!L59,0)</f>
        <v>0</v>
      </c>
      <c r="AI54" s="5">
        <f>IFERROR('Res Bud År3'!$B59*'Res Bud År3'!M59,0)</f>
        <v>0</v>
      </c>
      <c r="AJ54" s="5">
        <f>IFERROR('Res Bud År3'!$B59*'Res Bud År3'!N59,0)</f>
        <v>0</v>
      </c>
      <c r="AK54" s="22">
        <f>IFERROR('Res Bud År3'!$B59*'Res Bud År3'!O59,0)</f>
        <v>0</v>
      </c>
    </row>
    <row r="55" spans="1:39" x14ac:dyDescent="0.25">
      <c r="A55" s="4" t="str">
        <f>'Res Bud År1'!A61</f>
        <v>Arbetsgivaravgift lön</v>
      </c>
      <c r="B55" s="21">
        <f>IFERROR('Res Bud År1'!$B61*'Res Bud År1'!D61,0)</f>
        <v>0</v>
      </c>
      <c r="C55" s="5">
        <f>IFERROR('Res Bud År1'!$B61*'Res Bud År1'!E61,0)</f>
        <v>0</v>
      </c>
      <c r="D55" s="5">
        <f>IFERROR('Res Bud År1'!$B61*'Res Bud År1'!F61,0)</f>
        <v>0</v>
      </c>
      <c r="E55" s="5">
        <f>IFERROR('Res Bud År1'!$B61*'Res Bud År1'!G61,0)</f>
        <v>0</v>
      </c>
      <c r="F55" s="5">
        <f>IFERROR('Res Bud År1'!$B61*'Res Bud År1'!H61,0)</f>
        <v>0</v>
      </c>
      <c r="G55" s="5">
        <f>IFERROR('Res Bud År1'!$B61*'Res Bud År1'!I61,0)</f>
        <v>0</v>
      </c>
      <c r="H55" s="5">
        <f>IFERROR('Res Bud År1'!$B61*'Res Bud År1'!J61,0)</f>
        <v>0</v>
      </c>
      <c r="I55" s="5">
        <f>IFERROR('Res Bud År1'!$B61*'Res Bud År1'!K61,0)</f>
        <v>0</v>
      </c>
      <c r="J55" s="5">
        <f>IFERROR('Res Bud År1'!$B61*'Res Bud År1'!L61,0)</f>
        <v>0</v>
      </c>
      <c r="K55" s="5">
        <f>IFERROR('Res Bud År1'!$B61*'Res Bud År1'!M61,0)</f>
        <v>0</v>
      </c>
      <c r="L55" s="5">
        <f>IFERROR('Res Bud År1'!$B61*'Res Bud År1'!N61,0)</f>
        <v>0</v>
      </c>
      <c r="M55" s="22">
        <f>IFERROR('Res Bud År1'!$B61*'Res Bud År1'!O61,0)</f>
        <v>0</v>
      </c>
      <c r="N55" s="21">
        <f>IFERROR('Res Bud År2'!$B61*'Res Bud År2'!D61,0)</f>
        <v>0</v>
      </c>
      <c r="O55" s="5">
        <f>IFERROR('Res Bud År2'!$B61*'Res Bud År2'!E61,0)</f>
        <v>0</v>
      </c>
      <c r="P55" s="5">
        <f>IFERROR('Res Bud År2'!$B61*'Res Bud År2'!F61,0)</f>
        <v>0</v>
      </c>
      <c r="Q55" s="5">
        <f>IFERROR('Res Bud År2'!$B61*'Res Bud År2'!G61,0)</f>
        <v>0</v>
      </c>
      <c r="R55" s="5">
        <f>IFERROR('Res Bud År2'!$B61*'Res Bud År2'!H61,0)</f>
        <v>0</v>
      </c>
      <c r="S55" s="5">
        <f>IFERROR('Res Bud År2'!$B61*'Res Bud År2'!I61,0)</f>
        <v>0</v>
      </c>
      <c r="T55" s="5">
        <f>IFERROR('Res Bud År2'!$B61*'Res Bud År2'!J61,0)</f>
        <v>0</v>
      </c>
      <c r="U55" s="5">
        <f>IFERROR('Res Bud År2'!$B61*'Res Bud År2'!K61,0)</f>
        <v>0</v>
      </c>
      <c r="V55" s="5">
        <f>IFERROR('Res Bud År2'!$B61*'Res Bud År2'!L61,0)</f>
        <v>0</v>
      </c>
      <c r="W55" s="5">
        <f>IFERROR('Res Bud År2'!$B61*'Res Bud År2'!M61,0)</f>
        <v>0</v>
      </c>
      <c r="X55" s="5">
        <f>IFERROR('Res Bud År2'!$B61*'Res Bud År2'!N61,0)</f>
        <v>0</v>
      </c>
      <c r="Y55" s="22">
        <f>IFERROR('Res Bud År2'!$B61*'Res Bud År2'!O61,0)</f>
        <v>0</v>
      </c>
      <c r="Z55" s="21">
        <f>IFERROR('Res Bud År3'!$B61*'Res Bud År3'!D61,0)</f>
        <v>0</v>
      </c>
      <c r="AA55" s="5">
        <f>IFERROR('Res Bud År3'!$B61*'Res Bud År3'!E61,0)</f>
        <v>0</v>
      </c>
      <c r="AB55" s="5">
        <f>IFERROR('Res Bud År3'!$B61*'Res Bud År3'!F61,0)</f>
        <v>0</v>
      </c>
      <c r="AC55" s="5">
        <f>IFERROR('Res Bud År3'!$B61*'Res Bud År3'!G61,0)</f>
        <v>0</v>
      </c>
      <c r="AD55" s="5">
        <f>IFERROR('Res Bud År3'!$B61*'Res Bud År3'!H61,0)</f>
        <v>0</v>
      </c>
      <c r="AE55" s="5">
        <f>IFERROR('Res Bud År3'!$B61*'Res Bud År3'!I61,0)</f>
        <v>0</v>
      </c>
      <c r="AF55" s="5">
        <f>IFERROR('Res Bud År3'!$B61*'Res Bud År3'!J61,0)</f>
        <v>0</v>
      </c>
      <c r="AG55" s="5">
        <f>IFERROR('Res Bud År3'!$B61*'Res Bud År3'!K61,0)</f>
        <v>0</v>
      </c>
      <c r="AH55" s="5">
        <f>IFERROR('Res Bud År3'!$B61*'Res Bud År3'!L61,0)</f>
        <v>0</v>
      </c>
      <c r="AI55" s="5">
        <f>IFERROR('Res Bud År3'!$B61*'Res Bud År3'!M61,0)</f>
        <v>0</v>
      </c>
      <c r="AJ55" s="5">
        <f>IFERROR('Res Bud År3'!$B61*'Res Bud År3'!N61,0)</f>
        <v>0</v>
      </c>
      <c r="AK55" s="22">
        <f>IFERROR('Res Bud År3'!$B61*'Res Bud År3'!O61,0)</f>
        <v>0</v>
      </c>
    </row>
    <row r="56" spans="1:39" x14ac:dyDescent="0.25">
      <c r="A56" s="4">
        <f>'Res Bud År1'!A85</f>
        <v>0</v>
      </c>
      <c r="B56" s="21">
        <f>IFERROR('Res Bud År1'!$B85*'Res Bud År1'!D85,0)</f>
        <v>0</v>
      </c>
      <c r="C56" s="5">
        <f>IFERROR('Res Bud År1'!$B85*'Res Bud År1'!E85,0)</f>
        <v>0</v>
      </c>
      <c r="D56" s="5">
        <f>IFERROR('Res Bud År1'!$B85*'Res Bud År1'!F85,0)</f>
        <v>0</v>
      </c>
      <c r="E56" s="5">
        <f>IFERROR('Res Bud År1'!$B85*'Res Bud År1'!G85,0)</f>
        <v>0</v>
      </c>
      <c r="F56" s="5">
        <f>IFERROR('Res Bud År1'!$B85*'Res Bud År1'!H85,0)</f>
        <v>0</v>
      </c>
      <c r="G56" s="5">
        <f>IFERROR('Res Bud År1'!$B85*'Res Bud År1'!I85,0)</f>
        <v>0</v>
      </c>
      <c r="H56" s="5">
        <f>IFERROR('Res Bud År1'!$B85*'Res Bud År1'!J85,0)</f>
        <v>0</v>
      </c>
      <c r="I56" s="5">
        <f>IFERROR('Res Bud År1'!$B85*'Res Bud År1'!K85,0)</f>
        <v>0</v>
      </c>
      <c r="J56" s="5">
        <f>IFERROR('Res Bud År1'!$B85*'Res Bud År1'!L85,0)</f>
        <v>0</v>
      </c>
      <c r="K56" s="5">
        <f>IFERROR('Res Bud År1'!$B85*'Res Bud År1'!M85,0)</f>
        <v>0</v>
      </c>
      <c r="L56" s="5">
        <f>IFERROR('Res Bud År1'!$B85*'Res Bud År1'!N85,0)</f>
        <v>0</v>
      </c>
      <c r="M56" s="22">
        <f>IFERROR('Res Bud År1'!$B85*'Res Bud År1'!O85,0)</f>
        <v>0</v>
      </c>
      <c r="N56" s="21">
        <f>IFERROR('Res Bud År2'!$B88*'Res Bud År2'!D88,0)</f>
        <v>0</v>
      </c>
      <c r="O56" s="5">
        <f>IFERROR('Res Bud År2'!$B88*'Res Bud År2'!E88,0)</f>
        <v>0</v>
      </c>
      <c r="P56" s="5">
        <f>IFERROR('Res Bud År2'!$B88*'Res Bud År2'!F88,0)</f>
        <v>0</v>
      </c>
      <c r="Q56" s="5">
        <f>IFERROR('Res Bud År2'!$B88*'Res Bud År2'!G88,0)</f>
        <v>0</v>
      </c>
      <c r="R56" s="5">
        <f>IFERROR('Res Bud År2'!$B88*'Res Bud År2'!H88,0)</f>
        <v>0</v>
      </c>
      <c r="S56" s="5">
        <f>IFERROR('Res Bud År2'!$B88*'Res Bud År2'!I88,0)</f>
        <v>0</v>
      </c>
      <c r="T56" s="5">
        <f>IFERROR('Res Bud År2'!$B88*'Res Bud År2'!J88,0)</f>
        <v>0</v>
      </c>
      <c r="U56" s="5">
        <f>IFERROR('Res Bud År2'!$B88*'Res Bud År2'!K88,0)</f>
        <v>0</v>
      </c>
      <c r="V56" s="5">
        <f>IFERROR('Res Bud År2'!$B88*'Res Bud År2'!L88,0)</f>
        <v>0</v>
      </c>
      <c r="W56" s="5">
        <f>IFERROR('Res Bud År2'!$B88*'Res Bud År2'!M88,0)</f>
        <v>0</v>
      </c>
      <c r="X56" s="5">
        <f>IFERROR('Res Bud År2'!$B88*'Res Bud År2'!N88,0)</f>
        <v>0</v>
      </c>
      <c r="Y56" s="22">
        <f>IFERROR('Res Bud År2'!$B88*'Res Bud År2'!O88,0)</f>
        <v>0</v>
      </c>
      <c r="Z56" s="21">
        <f>IFERROR('Res Bud År3'!$B88*'Res Bud År3'!D88,0)</f>
        <v>0</v>
      </c>
      <c r="AA56" s="5">
        <f>IFERROR('Res Bud År3'!$B88*'Res Bud År3'!E88,0)</f>
        <v>0</v>
      </c>
      <c r="AB56" s="5">
        <f>IFERROR('Res Bud År3'!$B88*'Res Bud År3'!F88,0)</f>
        <v>0</v>
      </c>
      <c r="AC56" s="5">
        <f>IFERROR('Res Bud År3'!$B88*'Res Bud År3'!G88,0)</f>
        <v>0</v>
      </c>
      <c r="AD56" s="5">
        <f>IFERROR('Res Bud År3'!$B88*'Res Bud År3'!H88,0)</f>
        <v>0</v>
      </c>
      <c r="AE56" s="5">
        <f>IFERROR('Res Bud År3'!$B88*'Res Bud År3'!I88,0)</f>
        <v>0</v>
      </c>
      <c r="AF56" s="5">
        <f>IFERROR('Res Bud År3'!$B88*'Res Bud År3'!J88,0)</f>
        <v>0</v>
      </c>
      <c r="AG56" s="5">
        <f>IFERROR('Res Bud År3'!$B88*'Res Bud År3'!K88,0)</f>
        <v>0</v>
      </c>
      <c r="AH56" s="5">
        <f>IFERROR('Res Bud År3'!$B88*'Res Bud År3'!L88,0)</f>
        <v>0</v>
      </c>
      <c r="AI56" s="5">
        <f>IFERROR('Res Bud År3'!$B88*'Res Bud År3'!M88,0)</f>
        <v>0</v>
      </c>
      <c r="AJ56" s="5">
        <f>IFERROR('Res Bud År3'!$B88*'Res Bud År3'!N88,0)</f>
        <v>0</v>
      </c>
      <c r="AK56" s="22">
        <f>IFERROR('Res Bud År3'!$B88*'Res Bud År3'!O88,0)</f>
        <v>0</v>
      </c>
    </row>
    <row r="57" spans="1:39" x14ac:dyDescent="0.25">
      <c r="A57" s="4" t="str">
        <f>'Res Bud År1'!A62</f>
        <v xml:space="preserve">Sjuklöneförsäkring </v>
      </c>
      <c r="B57" s="21">
        <f>IFERROR('Res Bud År1'!$B62*'Res Bud År1'!D62,0)</f>
        <v>0</v>
      </c>
      <c r="C57" s="5">
        <f>IFERROR('Res Bud År1'!$B62*'Res Bud År1'!E62,0)</f>
        <v>0</v>
      </c>
      <c r="D57" s="5">
        <f>IFERROR('Res Bud År1'!$B62*'Res Bud År1'!F62,0)</f>
        <v>0</v>
      </c>
      <c r="E57" s="5">
        <f>IFERROR('Res Bud År1'!$B62*'Res Bud År1'!G62,0)</f>
        <v>0</v>
      </c>
      <c r="F57" s="5">
        <f>IFERROR('Res Bud År1'!$B62*'Res Bud År1'!H62,0)</f>
        <v>0</v>
      </c>
      <c r="G57" s="5">
        <f>IFERROR('Res Bud År1'!$B62*'Res Bud År1'!I62,0)</f>
        <v>0</v>
      </c>
      <c r="H57" s="5">
        <f>IFERROR('Res Bud År1'!$B62*'Res Bud År1'!J62,0)</f>
        <v>0</v>
      </c>
      <c r="I57" s="5">
        <f>IFERROR('Res Bud År1'!$B62*'Res Bud År1'!K62,0)</f>
        <v>0</v>
      </c>
      <c r="J57" s="5">
        <f>IFERROR('Res Bud År1'!$B62*'Res Bud År1'!L62,0)</f>
        <v>0</v>
      </c>
      <c r="K57" s="5">
        <f>IFERROR('Res Bud År1'!$B62*'Res Bud År1'!M62,0)</f>
        <v>0</v>
      </c>
      <c r="L57" s="5">
        <f>IFERROR('Res Bud År1'!$B62*'Res Bud År1'!N62,0)</f>
        <v>0</v>
      </c>
      <c r="M57" s="22">
        <f>IFERROR('Res Bud År1'!$B62*'Res Bud År1'!O62,0)</f>
        <v>0</v>
      </c>
      <c r="N57" s="21">
        <f>IFERROR('Res Bud År2'!$B62*'Res Bud År2'!D62,0)</f>
        <v>0</v>
      </c>
      <c r="O57" s="5">
        <f>IFERROR('Res Bud År2'!$B62*'Res Bud År2'!E62,0)</f>
        <v>0</v>
      </c>
      <c r="P57" s="5">
        <f>IFERROR('Res Bud År2'!$B62*'Res Bud År2'!F62,0)</f>
        <v>0</v>
      </c>
      <c r="Q57" s="5">
        <f>IFERROR('Res Bud År2'!$B62*'Res Bud År2'!G62,0)</f>
        <v>0</v>
      </c>
      <c r="R57" s="5">
        <f>IFERROR('Res Bud År2'!$B62*'Res Bud År2'!H62,0)</f>
        <v>0</v>
      </c>
      <c r="S57" s="5">
        <f>IFERROR('Res Bud År2'!$B62*'Res Bud År2'!I62,0)</f>
        <v>0</v>
      </c>
      <c r="T57" s="5">
        <f>IFERROR('Res Bud År2'!$B62*'Res Bud År2'!J62,0)</f>
        <v>0</v>
      </c>
      <c r="U57" s="5">
        <f>IFERROR('Res Bud År2'!$B62*'Res Bud År2'!K62,0)</f>
        <v>0</v>
      </c>
      <c r="V57" s="5">
        <f>IFERROR('Res Bud År2'!$B62*'Res Bud År2'!L62,0)</f>
        <v>0</v>
      </c>
      <c r="W57" s="5">
        <f>IFERROR('Res Bud År2'!$B62*'Res Bud År2'!M62,0)</f>
        <v>0</v>
      </c>
      <c r="X57" s="5">
        <f>IFERROR('Res Bud År2'!$B62*'Res Bud År2'!N62,0)</f>
        <v>0</v>
      </c>
      <c r="Y57" s="22">
        <f>IFERROR('Res Bud År2'!$B62*'Res Bud År2'!O62,0)</f>
        <v>0</v>
      </c>
      <c r="Z57" s="21">
        <f>IFERROR('Res Bud År3'!$B62*'Res Bud År3'!D62,0)</f>
        <v>0</v>
      </c>
      <c r="AA57" s="5">
        <f>IFERROR('Res Bud År3'!$B62*'Res Bud År3'!E62,0)</f>
        <v>0</v>
      </c>
      <c r="AB57" s="5">
        <f>IFERROR('Res Bud År3'!$B62*'Res Bud År3'!F62,0)</f>
        <v>0</v>
      </c>
      <c r="AC57" s="5">
        <f>IFERROR('Res Bud År3'!$B62*'Res Bud År3'!G62,0)</f>
        <v>0</v>
      </c>
      <c r="AD57" s="5">
        <f>IFERROR('Res Bud År3'!$B62*'Res Bud År3'!H62,0)</f>
        <v>0</v>
      </c>
      <c r="AE57" s="5">
        <f>IFERROR('Res Bud År3'!$B62*'Res Bud År3'!I62,0)</f>
        <v>0</v>
      </c>
      <c r="AF57" s="5">
        <f>IFERROR('Res Bud År3'!$B62*'Res Bud År3'!J62,0)</f>
        <v>0</v>
      </c>
      <c r="AG57" s="5">
        <f>IFERROR('Res Bud År3'!$B62*'Res Bud År3'!K62,0)</f>
        <v>0</v>
      </c>
      <c r="AH57" s="5">
        <f>IFERROR('Res Bud År3'!$B62*'Res Bud År3'!L62,0)</f>
        <v>0</v>
      </c>
      <c r="AI57" s="5">
        <f>IFERROR('Res Bud År3'!$B62*'Res Bud År3'!M62,0)</f>
        <v>0</v>
      </c>
      <c r="AJ57" s="5">
        <f>IFERROR('Res Bud År3'!$B62*'Res Bud År3'!N62,0)</f>
        <v>0</v>
      </c>
      <c r="AK57" s="22">
        <f>IFERROR('Res Bud År3'!$B62*'Res Bud År3'!O62,0)</f>
        <v>0</v>
      </c>
    </row>
    <row r="58" spans="1:39" ht="25" x14ac:dyDescent="0.25">
      <c r="A58" s="4" t="str">
        <f>'Res Bud År1'!A63</f>
        <v xml:space="preserve">Pensionsförsäkrings-
premier </v>
      </c>
      <c r="B58" s="21">
        <f>IFERROR('Res Bud År1'!$B63*'Res Bud År1'!D63,0)</f>
        <v>0</v>
      </c>
      <c r="C58" s="5">
        <f>IFERROR('Res Bud År1'!$B63*'Res Bud År1'!E63,0)</f>
        <v>0</v>
      </c>
      <c r="D58" s="5">
        <f>IFERROR('Res Bud År1'!$B63*'Res Bud År1'!F63,0)</f>
        <v>0</v>
      </c>
      <c r="E58" s="5">
        <f>IFERROR('Res Bud År1'!$B63*'Res Bud År1'!G63,0)</f>
        <v>0</v>
      </c>
      <c r="F58" s="5">
        <f>IFERROR('Res Bud År1'!$B63*'Res Bud År1'!H63,0)</f>
        <v>0</v>
      </c>
      <c r="G58" s="5">
        <f>IFERROR('Res Bud År1'!$B63*'Res Bud År1'!I63,0)</f>
        <v>0</v>
      </c>
      <c r="H58" s="5">
        <f>IFERROR('Res Bud År1'!$B63*'Res Bud År1'!J63,0)</f>
        <v>0</v>
      </c>
      <c r="I58" s="5">
        <f>IFERROR('Res Bud År1'!$B63*'Res Bud År1'!K63,0)</f>
        <v>0</v>
      </c>
      <c r="J58" s="5">
        <f>IFERROR('Res Bud År1'!$B63*'Res Bud År1'!L63,0)</f>
        <v>0</v>
      </c>
      <c r="K58" s="5">
        <f>IFERROR('Res Bud År1'!$B63*'Res Bud År1'!M63,0)</f>
        <v>0</v>
      </c>
      <c r="L58" s="5">
        <f>IFERROR('Res Bud År1'!$B63*'Res Bud År1'!N63,0)</f>
        <v>0</v>
      </c>
      <c r="M58" s="22">
        <f>IFERROR('Res Bud År1'!$B63*'Res Bud År1'!O63,0)</f>
        <v>0</v>
      </c>
      <c r="N58" s="21">
        <f>IFERROR('Res Bud År2'!$B63*'Res Bud År2'!D63,0)</f>
        <v>0</v>
      </c>
      <c r="O58" s="5">
        <f>IFERROR('Res Bud År2'!$B63*'Res Bud År2'!E63,0)</f>
        <v>0</v>
      </c>
      <c r="P58" s="5">
        <f>IFERROR('Res Bud År2'!$B63*'Res Bud År2'!F63,0)</f>
        <v>0</v>
      </c>
      <c r="Q58" s="5">
        <f>IFERROR('Res Bud År2'!$B63*'Res Bud År2'!G63,0)</f>
        <v>0</v>
      </c>
      <c r="R58" s="5">
        <f>IFERROR('Res Bud År2'!$B63*'Res Bud År2'!H63,0)</f>
        <v>0</v>
      </c>
      <c r="S58" s="5">
        <f>IFERROR('Res Bud År2'!$B63*'Res Bud År2'!I63,0)</f>
        <v>0</v>
      </c>
      <c r="T58" s="5">
        <f>IFERROR('Res Bud År2'!$B63*'Res Bud År2'!J63,0)</f>
        <v>0</v>
      </c>
      <c r="U58" s="5">
        <f>IFERROR('Res Bud År2'!$B63*'Res Bud År2'!K63,0)</f>
        <v>0</v>
      </c>
      <c r="V58" s="5">
        <f>IFERROR('Res Bud År2'!$B63*'Res Bud År2'!L63,0)</f>
        <v>0</v>
      </c>
      <c r="W58" s="5">
        <f>IFERROR('Res Bud År2'!$B63*'Res Bud År2'!M63,0)</f>
        <v>0</v>
      </c>
      <c r="X58" s="5">
        <f>IFERROR('Res Bud År2'!$B63*'Res Bud År2'!N63,0)</f>
        <v>0</v>
      </c>
      <c r="Y58" s="22">
        <f>IFERROR('Res Bud År2'!$B63*'Res Bud År2'!O63,0)</f>
        <v>0</v>
      </c>
      <c r="Z58" s="21">
        <f>IFERROR('Res Bud År3'!$B63*'Res Bud År3'!D63,0)</f>
        <v>0</v>
      </c>
      <c r="AA58" s="5">
        <f>IFERROR('Res Bud År3'!$B63*'Res Bud År3'!E63,0)</f>
        <v>0</v>
      </c>
      <c r="AB58" s="5">
        <f>IFERROR('Res Bud År3'!$B63*'Res Bud År3'!F63,0)</f>
        <v>0</v>
      </c>
      <c r="AC58" s="5">
        <f>IFERROR('Res Bud År3'!$B63*'Res Bud År3'!G63,0)</f>
        <v>0</v>
      </c>
      <c r="AD58" s="5">
        <f>IFERROR('Res Bud År3'!$B63*'Res Bud År3'!H63,0)</f>
        <v>0</v>
      </c>
      <c r="AE58" s="5">
        <f>IFERROR('Res Bud År3'!$B63*'Res Bud År3'!I63,0)</f>
        <v>0</v>
      </c>
      <c r="AF58" s="5">
        <f>IFERROR('Res Bud År3'!$B63*'Res Bud År3'!J63,0)</f>
        <v>0</v>
      </c>
      <c r="AG58" s="5">
        <f>IFERROR('Res Bud År3'!$B63*'Res Bud År3'!K63,0)</f>
        <v>0</v>
      </c>
      <c r="AH58" s="5">
        <f>IFERROR('Res Bud År3'!$B63*'Res Bud År3'!L63,0)</f>
        <v>0</v>
      </c>
      <c r="AI58" s="5">
        <f>IFERROR('Res Bud År3'!$B63*'Res Bud År3'!M63,0)</f>
        <v>0</v>
      </c>
      <c r="AJ58" s="5">
        <f>IFERROR('Res Bud År3'!$B63*'Res Bud År3'!N63,0)</f>
        <v>0</v>
      </c>
      <c r="AK58" s="22">
        <f>IFERROR('Res Bud År3'!$B63*'Res Bud År3'!O63,0)</f>
        <v>0</v>
      </c>
    </row>
    <row r="59" spans="1:39" x14ac:dyDescent="0.25">
      <c r="A59" s="4" t="str">
        <f>'Res Bud År1'!A64</f>
        <v xml:space="preserve">Särskild löneskatt </v>
      </c>
      <c r="B59" s="21">
        <f>IFERROR('Res Bud År1'!$B64*'Res Bud År1'!D64,0)</f>
        <v>0</v>
      </c>
      <c r="C59" s="5">
        <f>IFERROR('Res Bud År1'!$B64*'Res Bud År1'!E64,0)</f>
        <v>0</v>
      </c>
      <c r="D59" s="5">
        <f>IFERROR('Res Bud År1'!$B64*'Res Bud År1'!F64,0)</f>
        <v>0</v>
      </c>
      <c r="E59" s="5">
        <f>IFERROR('Res Bud År1'!$B64*'Res Bud År1'!G64,0)</f>
        <v>0</v>
      </c>
      <c r="F59" s="5">
        <f>IFERROR('Res Bud År1'!$B64*'Res Bud År1'!H64,0)</f>
        <v>0</v>
      </c>
      <c r="G59" s="5">
        <f>IFERROR('Res Bud År1'!$B64*'Res Bud År1'!I64,0)</f>
        <v>0</v>
      </c>
      <c r="H59" s="5">
        <f>IFERROR('Res Bud År1'!$B64*'Res Bud År1'!J64,0)</f>
        <v>0</v>
      </c>
      <c r="I59" s="5">
        <f>IFERROR('Res Bud År1'!$B64*'Res Bud År1'!K64,0)</f>
        <v>0</v>
      </c>
      <c r="J59" s="5">
        <f>IFERROR('Res Bud År1'!$B64*'Res Bud År1'!L64,0)</f>
        <v>0</v>
      </c>
      <c r="K59" s="5">
        <f>IFERROR('Res Bud År1'!$B64*'Res Bud År1'!M64,0)</f>
        <v>0</v>
      </c>
      <c r="L59" s="5">
        <f>IFERROR('Res Bud År1'!$B64*'Res Bud År1'!N64,0)</f>
        <v>0</v>
      </c>
      <c r="M59" s="22">
        <f>IFERROR('Res Bud År1'!$B64*'Res Bud År1'!O64,0)</f>
        <v>0</v>
      </c>
      <c r="N59" s="21">
        <f>IFERROR('Res Bud År2'!$B64*'Res Bud År2'!D64,0)</f>
        <v>0</v>
      </c>
      <c r="O59" s="5">
        <f>IFERROR('Res Bud År2'!$B64*'Res Bud År2'!E64,0)</f>
        <v>0</v>
      </c>
      <c r="P59" s="5">
        <f>IFERROR('Res Bud År2'!$B64*'Res Bud År2'!F64,0)</f>
        <v>0</v>
      </c>
      <c r="Q59" s="5">
        <f>IFERROR('Res Bud År2'!$B64*'Res Bud År2'!G64,0)</f>
        <v>0</v>
      </c>
      <c r="R59" s="5">
        <f>IFERROR('Res Bud År2'!$B64*'Res Bud År2'!H64,0)</f>
        <v>0</v>
      </c>
      <c r="S59" s="5">
        <f>IFERROR('Res Bud År2'!$B64*'Res Bud År2'!I64,0)</f>
        <v>0</v>
      </c>
      <c r="T59" s="5">
        <f>IFERROR('Res Bud År2'!$B64*'Res Bud År2'!J64,0)</f>
        <v>0</v>
      </c>
      <c r="U59" s="5">
        <f>IFERROR('Res Bud År2'!$B64*'Res Bud År2'!K64,0)</f>
        <v>0</v>
      </c>
      <c r="V59" s="5">
        <f>IFERROR('Res Bud År2'!$B64*'Res Bud År2'!L64,0)</f>
        <v>0</v>
      </c>
      <c r="W59" s="5">
        <f>IFERROR('Res Bud År2'!$B64*'Res Bud År2'!M64,0)</f>
        <v>0</v>
      </c>
      <c r="X59" s="5">
        <f>IFERROR('Res Bud År2'!$B64*'Res Bud År2'!N64,0)</f>
        <v>0</v>
      </c>
      <c r="Y59" s="22">
        <f>IFERROR('Res Bud År2'!$B64*'Res Bud År2'!O64,0)</f>
        <v>0</v>
      </c>
      <c r="Z59" s="21">
        <f>IFERROR('Res Bud År3'!$B64*'Res Bud År3'!D64,0)</f>
        <v>0</v>
      </c>
      <c r="AA59" s="5">
        <f>IFERROR('Res Bud År3'!$B64*'Res Bud År3'!E64,0)</f>
        <v>0</v>
      </c>
      <c r="AB59" s="5">
        <f>IFERROR('Res Bud År3'!$B64*'Res Bud År3'!F64,0)</f>
        <v>0</v>
      </c>
      <c r="AC59" s="5">
        <f>IFERROR('Res Bud År3'!$B64*'Res Bud År3'!G64,0)</f>
        <v>0</v>
      </c>
      <c r="AD59" s="5">
        <f>IFERROR('Res Bud År3'!$B64*'Res Bud År3'!H64,0)</f>
        <v>0</v>
      </c>
      <c r="AE59" s="5">
        <f>IFERROR('Res Bud År3'!$B64*'Res Bud År3'!I64,0)</f>
        <v>0</v>
      </c>
      <c r="AF59" s="5">
        <f>IFERROR('Res Bud År3'!$B64*'Res Bud År3'!J64,0)</f>
        <v>0</v>
      </c>
      <c r="AG59" s="5">
        <f>IFERROR('Res Bud År3'!$B64*'Res Bud År3'!K64,0)</f>
        <v>0</v>
      </c>
      <c r="AH59" s="5">
        <f>IFERROR('Res Bud År3'!$B64*'Res Bud År3'!L64,0)</f>
        <v>0</v>
      </c>
      <c r="AI59" s="5">
        <f>IFERROR('Res Bud År3'!$B64*'Res Bud År3'!M64,0)</f>
        <v>0</v>
      </c>
      <c r="AJ59" s="5">
        <f>IFERROR('Res Bud År3'!$B64*'Res Bud År3'!N64,0)</f>
        <v>0</v>
      </c>
      <c r="AK59" s="22">
        <f>IFERROR('Res Bud År3'!$B64*'Res Bud År3'!O64,0)</f>
        <v>0</v>
      </c>
    </row>
    <row r="60" spans="1:39" ht="25" x14ac:dyDescent="0.25">
      <c r="A60" s="4" t="str">
        <f>'Res Bud År1'!A65</f>
        <v>Premier för arbetsmarknads-
försäkringar, tex Fora</v>
      </c>
      <c r="B60" s="21">
        <f>IFERROR('Res Bud År1'!$B65*'Res Bud År1'!D65,0)</f>
        <v>0</v>
      </c>
      <c r="C60" s="5">
        <f>IFERROR('Res Bud År1'!$B65*'Res Bud År1'!E65,0)</f>
        <v>0</v>
      </c>
      <c r="D60" s="5">
        <f>IFERROR('Res Bud År1'!$B65*'Res Bud År1'!F65,0)</f>
        <v>0</v>
      </c>
      <c r="E60" s="5">
        <f>IFERROR('Res Bud År1'!$B65*'Res Bud År1'!G65,0)</f>
        <v>0</v>
      </c>
      <c r="F60" s="5">
        <f>IFERROR('Res Bud År1'!$B65*'Res Bud År1'!H65,0)</f>
        <v>0</v>
      </c>
      <c r="G60" s="5">
        <f>IFERROR('Res Bud År1'!$B65*'Res Bud År1'!I65,0)</f>
        <v>0</v>
      </c>
      <c r="H60" s="5">
        <f>IFERROR('Res Bud År1'!$B65*'Res Bud År1'!J65,0)</f>
        <v>0</v>
      </c>
      <c r="I60" s="5">
        <f>IFERROR('Res Bud År1'!$B65*'Res Bud År1'!K65,0)</f>
        <v>0</v>
      </c>
      <c r="J60" s="5">
        <f>IFERROR('Res Bud År1'!$B65*'Res Bud År1'!L65,0)</f>
        <v>0</v>
      </c>
      <c r="K60" s="5">
        <f>IFERROR('Res Bud År1'!$B65*'Res Bud År1'!M65,0)</f>
        <v>0</v>
      </c>
      <c r="L60" s="5">
        <f>IFERROR('Res Bud År1'!$B65*'Res Bud År1'!N65,0)</f>
        <v>0</v>
      </c>
      <c r="M60" s="22">
        <f>IFERROR('Res Bud År1'!$B65*'Res Bud År1'!O65,0)</f>
        <v>0</v>
      </c>
      <c r="N60" s="21">
        <f>IFERROR('Res Bud År2'!$B65*'Res Bud År2'!D65,0)</f>
        <v>0</v>
      </c>
      <c r="O60" s="5">
        <f>IFERROR('Res Bud År2'!$B65*'Res Bud År2'!E65,0)</f>
        <v>0</v>
      </c>
      <c r="P60" s="5">
        <f>IFERROR('Res Bud År2'!$B65*'Res Bud År2'!F65,0)</f>
        <v>0</v>
      </c>
      <c r="Q60" s="5">
        <f>IFERROR('Res Bud År2'!$B65*'Res Bud År2'!G65,0)</f>
        <v>0</v>
      </c>
      <c r="R60" s="5">
        <f>IFERROR('Res Bud År2'!$B65*'Res Bud År2'!H65,0)</f>
        <v>0</v>
      </c>
      <c r="S60" s="5">
        <f>IFERROR('Res Bud År2'!$B65*'Res Bud År2'!I65,0)</f>
        <v>0</v>
      </c>
      <c r="T60" s="5">
        <f>IFERROR('Res Bud År2'!$B65*'Res Bud År2'!J65,0)</f>
        <v>0</v>
      </c>
      <c r="U60" s="5">
        <f>IFERROR('Res Bud År2'!$B65*'Res Bud År2'!K65,0)</f>
        <v>0</v>
      </c>
      <c r="V60" s="5">
        <f>IFERROR('Res Bud År2'!$B65*'Res Bud År2'!L65,0)</f>
        <v>0</v>
      </c>
      <c r="W60" s="5">
        <f>IFERROR('Res Bud År2'!$B65*'Res Bud År2'!M65,0)</f>
        <v>0</v>
      </c>
      <c r="X60" s="5">
        <f>IFERROR('Res Bud År2'!$B65*'Res Bud År2'!N65,0)</f>
        <v>0</v>
      </c>
      <c r="Y60" s="22">
        <f>IFERROR('Res Bud År2'!$B65*'Res Bud År2'!O65,0)</f>
        <v>0</v>
      </c>
      <c r="Z60" s="21">
        <f>IFERROR('Res Bud År3'!$B65*'Res Bud År3'!D65,0)</f>
        <v>0</v>
      </c>
      <c r="AA60" s="5">
        <f>IFERROR('Res Bud År3'!$B65*'Res Bud År3'!E65,0)</f>
        <v>0</v>
      </c>
      <c r="AB60" s="5">
        <f>IFERROR('Res Bud År3'!$B65*'Res Bud År3'!F65,0)</f>
        <v>0</v>
      </c>
      <c r="AC60" s="5">
        <f>IFERROR('Res Bud År3'!$B65*'Res Bud År3'!G65,0)</f>
        <v>0</v>
      </c>
      <c r="AD60" s="5">
        <f>IFERROR('Res Bud År3'!$B65*'Res Bud År3'!H65,0)</f>
        <v>0</v>
      </c>
      <c r="AE60" s="5">
        <f>IFERROR('Res Bud År3'!$B65*'Res Bud År3'!I65,0)</f>
        <v>0</v>
      </c>
      <c r="AF60" s="5">
        <f>IFERROR('Res Bud År3'!$B65*'Res Bud År3'!J65,0)</f>
        <v>0</v>
      </c>
      <c r="AG60" s="5">
        <f>IFERROR('Res Bud År3'!$B65*'Res Bud År3'!K65,0)</f>
        <v>0</v>
      </c>
      <c r="AH60" s="5">
        <f>IFERROR('Res Bud År3'!$B65*'Res Bud År3'!L65,0)</f>
        <v>0</v>
      </c>
      <c r="AI60" s="5">
        <f>IFERROR('Res Bud År3'!$B65*'Res Bud År3'!M65,0)</f>
        <v>0</v>
      </c>
      <c r="AJ60" s="5">
        <f>IFERROR('Res Bud År3'!$B65*'Res Bud År3'!N65,0)</f>
        <v>0</v>
      </c>
      <c r="AK60" s="22">
        <f>IFERROR('Res Bud År3'!$B65*'Res Bud År3'!O65,0)</f>
        <v>0</v>
      </c>
    </row>
    <row r="61" spans="1:39" x14ac:dyDescent="0.25">
      <c r="A61" s="4" t="str">
        <f>'Res Bud År1'!A66</f>
        <v xml:space="preserve">Utbildning </v>
      </c>
      <c r="B61" s="21">
        <f>IFERROR('Res Bud År1'!$B66*'Res Bud År1'!D66,0)</f>
        <v>0</v>
      </c>
      <c r="C61" s="5">
        <f>IFERROR('Res Bud År1'!$B66*'Res Bud År1'!E66,0)</f>
        <v>0</v>
      </c>
      <c r="D61" s="5">
        <f>IFERROR('Res Bud År1'!$B66*'Res Bud År1'!F66,0)</f>
        <v>0</v>
      </c>
      <c r="E61" s="5">
        <f>IFERROR('Res Bud År1'!$B66*'Res Bud År1'!G66,0)</f>
        <v>0</v>
      </c>
      <c r="F61" s="5">
        <f>IFERROR('Res Bud År1'!$B66*'Res Bud År1'!H66,0)</f>
        <v>0</v>
      </c>
      <c r="G61" s="5">
        <f>IFERROR('Res Bud År1'!$B66*'Res Bud År1'!I66,0)</f>
        <v>0</v>
      </c>
      <c r="H61" s="5">
        <f>IFERROR('Res Bud År1'!$B66*'Res Bud År1'!J66,0)</f>
        <v>0</v>
      </c>
      <c r="I61" s="5">
        <f>IFERROR('Res Bud År1'!$B66*'Res Bud År1'!K66,0)</f>
        <v>0</v>
      </c>
      <c r="J61" s="5">
        <f>IFERROR('Res Bud År1'!$B66*'Res Bud År1'!L66,0)</f>
        <v>0</v>
      </c>
      <c r="K61" s="5">
        <f>IFERROR('Res Bud År1'!$B66*'Res Bud År1'!M66,0)</f>
        <v>0</v>
      </c>
      <c r="L61" s="5">
        <f>IFERROR('Res Bud År1'!$B66*'Res Bud År1'!N66,0)</f>
        <v>0</v>
      </c>
      <c r="M61" s="22">
        <f>IFERROR('Res Bud År1'!$B66*'Res Bud År1'!O66,0)</f>
        <v>0</v>
      </c>
      <c r="N61" s="21">
        <f>IFERROR('Res Bud År2'!$B66*'Res Bud År2'!D66,0)</f>
        <v>0</v>
      </c>
      <c r="O61" s="5">
        <f>IFERROR('Res Bud År2'!$B66*'Res Bud År2'!E66,0)</f>
        <v>0</v>
      </c>
      <c r="P61" s="5">
        <f>IFERROR('Res Bud År2'!$B66*'Res Bud År2'!F66,0)</f>
        <v>0</v>
      </c>
      <c r="Q61" s="5">
        <f>IFERROR('Res Bud År2'!$B66*'Res Bud År2'!G66,0)</f>
        <v>0</v>
      </c>
      <c r="R61" s="5">
        <f>IFERROR('Res Bud År2'!$B66*'Res Bud År2'!H66,0)</f>
        <v>0</v>
      </c>
      <c r="S61" s="5">
        <f>IFERROR('Res Bud År2'!$B66*'Res Bud År2'!I66,0)</f>
        <v>0</v>
      </c>
      <c r="T61" s="5">
        <f>IFERROR('Res Bud År2'!$B66*'Res Bud År2'!J66,0)</f>
        <v>0</v>
      </c>
      <c r="U61" s="5">
        <f>IFERROR('Res Bud År2'!$B66*'Res Bud År2'!K66,0)</f>
        <v>0</v>
      </c>
      <c r="V61" s="5">
        <f>IFERROR('Res Bud År2'!$B66*'Res Bud År2'!L66,0)</f>
        <v>0</v>
      </c>
      <c r="W61" s="5">
        <f>IFERROR('Res Bud År2'!$B66*'Res Bud År2'!M66,0)</f>
        <v>0</v>
      </c>
      <c r="X61" s="5">
        <f>IFERROR('Res Bud År2'!$B66*'Res Bud År2'!N66,0)</f>
        <v>0</v>
      </c>
      <c r="Y61" s="22">
        <f>IFERROR('Res Bud År2'!$B66*'Res Bud År2'!O66,0)</f>
        <v>0</v>
      </c>
      <c r="Z61" s="21">
        <f>IFERROR('Res Bud År3'!$B66*'Res Bud År3'!D66,0)</f>
        <v>0</v>
      </c>
      <c r="AA61" s="5">
        <f>IFERROR('Res Bud År3'!$B66*'Res Bud År3'!E66,0)</f>
        <v>0</v>
      </c>
      <c r="AB61" s="5">
        <f>IFERROR('Res Bud År3'!$B66*'Res Bud År3'!F66,0)</f>
        <v>0</v>
      </c>
      <c r="AC61" s="5">
        <f>IFERROR('Res Bud År3'!$B66*'Res Bud År3'!G66,0)</f>
        <v>0</v>
      </c>
      <c r="AD61" s="5">
        <f>IFERROR('Res Bud År3'!$B66*'Res Bud År3'!H66,0)</f>
        <v>0</v>
      </c>
      <c r="AE61" s="5">
        <f>IFERROR('Res Bud År3'!$B66*'Res Bud År3'!I66,0)</f>
        <v>0</v>
      </c>
      <c r="AF61" s="5">
        <f>IFERROR('Res Bud År3'!$B66*'Res Bud År3'!J66,0)</f>
        <v>0</v>
      </c>
      <c r="AG61" s="5">
        <f>IFERROR('Res Bud År3'!$B66*'Res Bud År3'!K66,0)</f>
        <v>0</v>
      </c>
      <c r="AH61" s="5">
        <f>IFERROR('Res Bud År3'!$B66*'Res Bud År3'!L66,0)</f>
        <v>0</v>
      </c>
      <c r="AI61" s="5">
        <f>IFERROR('Res Bud År3'!$B66*'Res Bud År3'!M66,0)</f>
        <v>0</v>
      </c>
      <c r="AJ61" s="5">
        <f>IFERROR('Res Bud År3'!$B66*'Res Bud År3'!N66,0)</f>
        <v>0</v>
      </c>
      <c r="AK61" s="22">
        <f>IFERROR('Res Bud År3'!$B66*'Res Bud År3'!O66,0)</f>
        <v>0</v>
      </c>
    </row>
    <row r="62" spans="1:39" x14ac:dyDescent="0.25">
      <c r="A62" s="4" t="str">
        <f>'Res Bud År1'!A67</f>
        <v xml:space="preserve">Sjuk- och hälsovård </v>
      </c>
      <c r="B62" s="21">
        <f>IFERROR('Res Bud År1'!$B67*'Res Bud År1'!D67,0)</f>
        <v>0</v>
      </c>
      <c r="C62" s="5">
        <f>IFERROR('Res Bud År1'!$B67*'Res Bud År1'!E67,0)</f>
        <v>0</v>
      </c>
      <c r="D62" s="5">
        <f>IFERROR('Res Bud År1'!$B67*'Res Bud År1'!F67,0)</f>
        <v>0</v>
      </c>
      <c r="E62" s="5">
        <f>IFERROR('Res Bud År1'!$B67*'Res Bud År1'!G67,0)</f>
        <v>0</v>
      </c>
      <c r="F62" s="5">
        <f>IFERROR('Res Bud År1'!$B67*'Res Bud År1'!H67,0)</f>
        <v>0</v>
      </c>
      <c r="G62" s="5">
        <f>IFERROR('Res Bud År1'!$B67*'Res Bud År1'!I67,0)</f>
        <v>0</v>
      </c>
      <c r="H62" s="5">
        <f>IFERROR('Res Bud År1'!$B67*'Res Bud År1'!J67,0)</f>
        <v>0</v>
      </c>
      <c r="I62" s="5">
        <f>IFERROR('Res Bud År1'!$B67*'Res Bud År1'!K67,0)</f>
        <v>0</v>
      </c>
      <c r="J62" s="5">
        <f>IFERROR('Res Bud År1'!$B67*'Res Bud År1'!L67,0)</f>
        <v>0</v>
      </c>
      <c r="K62" s="5">
        <f>IFERROR('Res Bud År1'!$B67*'Res Bud År1'!M67,0)</f>
        <v>0</v>
      </c>
      <c r="L62" s="5">
        <f>IFERROR('Res Bud År1'!$B67*'Res Bud År1'!N67,0)</f>
        <v>0</v>
      </c>
      <c r="M62" s="22">
        <f>IFERROR('Res Bud År1'!$B67*'Res Bud År1'!O67,0)</f>
        <v>0</v>
      </c>
      <c r="N62" s="21">
        <f>IFERROR('Res Bud År2'!$B67*'Res Bud År2'!D67,0)</f>
        <v>0</v>
      </c>
      <c r="O62" s="5">
        <f>IFERROR('Res Bud År2'!$B67*'Res Bud År2'!E67,0)</f>
        <v>0</v>
      </c>
      <c r="P62" s="5">
        <f>IFERROR('Res Bud År2'!$B67*'Res Bud År2'!F67,0)</f>
        <v>0</v>
      </c>
      <c r="Q62" s="5">
        <f>IFERROR('Res Bud År2'!$B67*'Res Bud År2'!G67,0)</f>
        <v>0</v>
      </c>
      <c r="R62" s="5">
        <f>IFERROR('Res Bud År2'!$B67*'Res Bud År2'!H67,0)</f>
        <v>0</v>
      </c>
      <c r="S62" s="5">
        <f>IFERROR('Res Bud År2'!$B67*'Res Bud År2'!I67,0)</f>
        <v>0</v>
      </c>
      <c r="T62" s="5">
        <f>IFERROR('Res Bud År2'!$B67*'Res Bud År2'!J67,0)</f>
        <v>0</v>
      </c>
      <c r="U62" s="5">
        <f>IFERROR('Res Bud År2'!$B67*'Res Bud År2'!K67,0)</f>
        <v>0</v>
      </c>
      <c r="V62" s="5">
        <f>IFERROR('Res Bud År2'!$B67*'Res Bud År2'!L67,0)</f>
        <v>0</v>
      </c>
      <c r="W62" s="5">
        <f>IFERROR('Res Bud År2'!$B67*'Res Bud År2'!M67,0)</f>
        <v>0</v>
      </c>
      <c r="X62" s="5">
        <f>IFERROR('Res Bud År2'!$B67*'Res Bud År2'!N67,0)</f>
        <v>0</v>
      </c>
      <c r="Y62" s="22">
        <f>IFERROR('Res Bud År2'!$B67*'Res Bud År2'!O67,0)</f>
        <v>0</v>
      </c>
      <c r="Z62" s="21">
        <f>IFERROR('Res Bud År3'!$B67*'Res Bud År3'!D67,0)</f>
        <v>0</v>
      </c>
      <c r="AA62" s="5">
        <f>IFERROR('Res Bud År3'!$B67*'Res Bud År3'!E67,0)</f>
        <v>0</v>
      </c>
      <c r="AB62" s="5">
        <f>IFERROR('Res Bud År3'!$B67*'Res Bud År3'!F67,0)</f>
        <v>0</v>
      </c>
      <c r="AC62" s="5">
        <f>IFERROR('Res Bud År3'!$B67*'Res Bud År3'!G67,0)</f>
        <v>0</v>
      </c>
      <c r="AD62" s="5">
        <f>IFERROR('Res Bud År3'!$B67*'Res Bud År3'!H67,0)</f>
        <v>0</v>
      </c>
      <c r="AE62" s="5">
        <f>IFERROR('Res Bud År3'!$B67*'Res Bud År3'!I67,0)</f>
        <v>0</v>
      </c>
      <c r="AF62" s="5">
        <f>IFERROR('Res Bud År3'!$B67*'Res Bud År3'!J67,0)</f>
        <v>0</v>
      </c>
      <c r="AG62" s="5">
        <f>IFERROR('Res Bud År3'!$B67*'Res Bud År3'!K67,0)</f>
        <v>0</v>
      </c>
      <c r="AH62" s="5">
        <f>IFERROR('Res Bud År3'!$B67*'Res Bud År3'!L67,0)</f>
        <v>0</v>
      </c>
      <c r="AI62" s="5">
        <f>IFERROR('Res Bud År3'!$B67*'Res Bud År3'!M67,0)</f>
        <v>0</v>
      </c>
      <c r="AJ62" s="5">
        <f>IFERROR('Res Bud År3'!$B67*'Res Bud År3'!N67,0)</f>
        <v>0</v>
      </c>
      <c r="AK62" s="22">
        <f>IFERROR('Res Bud År3'!$B67*'Res Bud År3'!O67,0)</f>
        <v>0</v>
      </c>
    </row>
    <row r="63" spans="1:39" x14ac:dyDescent="0.25">
      <c r="A63" s="4" t="str">
        <f>'Res Bud År1'!A68</f>
        <v xml:space="preserve">Övriga personalkostnader </v>
      </c>
      <c r="B63" s="29">
        <f>IFERROR('Res Bud År1'!$B68*'Res Bud År1'!D68,0)</f>
        <v>0</v>
      </c>
      <c r="C63" s="7">
        <f>IFERROR('Res Bud År1'!$B68*'Res Bud År1'!E68,0)</f>
        <v>0</v>
      </c>
      <c r="D63" s="7">
        <f>IFERROR('Res Bud År1'!$B68*'Res Bud År1'!F68,0)</f>
        <v>0</v>
      </c>
      <c r="E63" s="7">
        <f>IFERROR('Res Bud År1'!$B68*'Res Bud År1'!G68,0)</f>
        <v>0</v>
      </c>
      <c r="F63" s="7">
        <f>IFERROR('Res Bud År1'!$B68*'Res Bud År1'!H68,0)</f>
        <v>0</v>
      </c>
      <c r="G63" s="7">
        <f>IFERROR('Res Bud År1'!$B68*'Res Bud År1'!I68,0)</f>
        <v>0</v>
      </c>
      <c r="H63" s="7">
        <f>IFERROR('Res Bud År1'!$B68*'Res Bud År1'!J68,0)</f>
        <v>0</v>
      </c>
      <c r="I63" s="7">
        <f>IFERROR('Res Bud År1'!$B68*'Res Bud År1'!K68,0)</f>
        <v>0</v>
      </c>
      <c r="J63" s="7">
        <f>IFERROR('Res Bud År1'!$B68*'Res Bud År1'!L68,0)</f>
        <v>0</v>
      </c>
      <c r="K63" s="7">
        <f>IFERROR('Res Bud År1'!$B68*'Res Bud År1'!M68,0)</f>
        <v>0</v>
      </c>
      <c r="L63" s="7">
        <f>IFERROR('Res Bud År1'!$B68*'Res Bud År1'!N68,0)</f>
        <v>0</v>
      </c>
      <c r="M63" s="30">
        <f>IFERROR('Res Bud År1'!$B68*'Res Bud År1'!O68,0)</f>
        <v>0</v>
      </c>
      <c r="N63" s="21">
        <f>IFERROR('Res Bud År2'!$B68*'Res Bud År2'!D68,0)</f>
        <v>0</v>
      </c>
      <c r="O63" s="5">
        <f>IFERROR('Res Bud År2'!$B68*'Res Bud År2'!E68,0)</f>
        <v>0</v>
      </c>
      <c r="P63" s="5">
        <f>IFERROR('Res Bud År2'!$B68*'Res Bud År2'!F68,0)</f>
        <v>0</v>
      </c>
      <c r="Q63" s="5">
        <f>IFERROR('Res Bud År2'!$B68*'Res Bud År2'!G68,0)</f>
        <v>0</v>
      </c>
      <c r="R63" s="5">
        <f>IFERROR('Res Bud År2'!$B68*'Res Bud År2'!H68,0)</f>
        <v>0</v>
      </c>
      <c r="S63" s="5">
        <f>IFERROR('Res Bud År2'!$B68*'Res Bud År2'!I68,0)</f>
        <v>0</v>
      </c>
      <c r="T63" s="5">
        <f>IFERROR('Res Bud År2'!$B68*'Res Bud År2'!J68,0)</f>
        <v>0</v>
      </c>
      <c r="U63" s="5">
        <f>IFERROR('Res Bud År2'!$B68*'Res Bud År2'!K68,0)</f>
        <v>0</v>
      </c>
      <c r="V63" s="5">
        <f>IFERROR('Res Bud År2'!$B68*'Res Bud År2'!L68,0)</f>
        <v>0</v>
      </c>
      <c r="W63" s="5">
        <f>IFERROR('Res Bud År2'!$B68*'Res Bud År2'!M68,0)</f>
        <v>0</v>
      </c>
      <c r="X63" s="5">
        <f>IFERROR('Res Bud År2'!$B68*'Res Bud År2'!N68,0)</f>
        <v>0</v>
      </c>
      <c r="Y63" s="22">
        <f>IFERROR('Res Bud År2'!$B68*'Res Bud År2'!O68,0)</f>
        <v>0</v>
      </c>
      <c r="Z63" s="21">
        <f>IFERROR('Res Bud År3'!$B68*'Res Bud År3'!D68,0)</f>
        <v>0</v>
      </c>
      <c r="AA63" s="5">
        <f>IFERROR('Res Bud År3'!$B68*'Res Bud År3'!E68,0)</f>
        <v>0</v>
      </c>
      <c r="AB63" s="5">
        <f>IFERROR('Res Bud År3'!$B68*'Res Bud År3'!F68,0)</f>
        <v>0</v>
      </c>
      <c r="AC63" s="5">
        <f>IFERROR('Res Bud År3'!$B68*'Res Bud År3'!G68,0)</f>
        <v>0</v>
      </c>
      <c r="AD63" s="5">
        <f>IFERROR('Res Bud År3'!$B68*'Res Bud År3'!H68,0)</f>
        <v>0</v>
      </c>
      <c r="AE63" s="5">
        <f>IFERROR('Res Bud År3'!$B68*'Res Bud År3'!I68,0)</f>
        <v>0</v>
      </c>
      <c r="AF63" s="5">
        <f>IFERROR('Res Bud År3'!$B68*'Res Bud År3'!J68,0)</f>
        <v>0</v>
      </c>
      <c r="AG63" s="5">
        <f>IFERROR('Res Bud År3'!$B68*'Res Bud År3'!K68,0)</f>
        <v>0</v>
      </c>
      <c r="AH63" s="5">
        <f>IFERROR('Res Bud År3'!$B68*'Res Bud År3'!L68,0)</f>
        <v>0</v>
      </c>
      <c r="AI63" s="5">
        <f>IFERROR('Res Bud År3'!$B68*'Res Bud År3'!M68,0)</f>
        <v>0</v>
      </c>
      <c r="AJ63" s="5">
        <f>IFERROR('Res Bud År3'!$B68*'Res Bud År3'!N68,0)</f>
        <v>0</v>
      </c>
      <c r="AK63" s="22">
        <f>IFERROR('Res Bud År3'!$B68*'Res Bud År3'!O68,0)</f>
        <v>0</v>
      </c>
      <c r="AL63" s="4"/>
      <c r="AM63" s="4"/>
    </row>
    <row r="64" spans="1:39" ht="13" x14ac:dyDescent="0.3">
      <c r="A64" s="4" t="str">
        <f>'Res Bud År1'!A69</f>
        <v>Summa personalkostnader</v>
      </c>
      <c r="B64" s="23">
        <f t="shared" ref="B64:Y64" si="7">SUM(B52:B63)</f>
        <v>0</v>
      </c>
      <c r="C64" s="6">
        <f t="shared" si="7"/>
        <v>0</v>
      </c>
      <c r="D64" s="6">
        <f t="shared" si="7"/>
        <v>0</v>
      </c>
      <c r="E64" s="6">
        <f t="shared" si="7"/>
        <v>0</v>
      </c>
      <c r="F64" s="6">
        <f t="shared" si="7"/>
        <v>0</v>
      </c>
      <c r="G64" s="6">
        <f t="shared" si="7"/>
        <v>0</v>
      </c>
      <c r="H64" s="6">
        <f t="shared" si="7"/>
        <v>0</v>
      </c>
      <c r="I64" s="6">
        <f t="shared" si="7"/>
        <v>0</v>
      </c>
      <c r="J64" s="6">
        <f t="shared" si="7"/>
        <v>0</v>
      </c>
      <c r="K64" s="6">
        <f t="shared" si="7"/>
        <v>0</v>
      </c>
      <c r="L64" s="6">
        <f t="shared" si="7"/>
        <v>0</v>
      </c>
      <c r="M64" s="24">
        <f t="shared" si="7"/>
        <v>0</v>
      </c>
      <c r="N64" s="23">
        <f t="shared" si="7"/>
        <v>0</v>
      </c>
      <c r="O64" s="6">
        <f t="shared" si="7"/>
        <v>0</v>
      </c>
      <c r="P64" s="6">
        <f t="shared" si="7"/>
        <v>0</v>
      </c>
      <c r="Q64" s="6">
        <f t="shared" si="7"/>
        <v>0</v>
      </c>
      <c r="R64" s="6">
        <f t="shared" si="7"/>
        <v>0</v>
      </c>
      <c r="S64" s="6">
        <f t="shared" si="7"/>
        <v>0</v>
      </c>
      <c r="T64" s="6">
        <f t="shared" si="7"/>
        <v>0</v>
      </c>
      <c r="U64" s="6">
        <f t="shared" si="7"/>
        <v>0</v>
      </c>
      <c r="V64" s="6">
        <f t="shared" si="7"/>
        <v>0</v>
      </c>
      <c r="W64" s="6">
        <f t="shared" si="7"/>
        <v>0</v>
      </c>
      <c r="X64" s="6">
        <f t="shared" si="7"/>
        <v>0</v>
      </c>
      <c r="Y64" s="24">
        <f t="shared" si="7"/>
        <v>0</v>
      </c>
      <c r="Z64" s="23">
        <f t="shared" ref="Z64:AK64" si="8">SUM(Z52:Z63)</f>
        <v>0</v>
      </c>
      <c r="AA64" s="6">
        <f t="shared" si="8"/>
        <v>0</v>
      </c>
      <c r="AB64" s="6">
        <f t="shared" si="8"/>
        <v>0</v>
      </c>
      <c r="AC64" s="6">
        <f t="shared" si="8"/>
        <v>0</v>
      </c>
      <c r="AD64" s="6">
        <f t="shared" si="8"/>
        <v>0</v>
      </c>
      <c r="AE64" s="6">
        <f t="shared" si="8"/>
        <v>0</v>
      </c>
      <c r="AF64" s="6">
        <f t="shared" si="8"/>
        <v>0</v>
      </c>
      <c r="AG64" s="6">
        <f t="shared" si="8"/>
        <v>0</v>
      </c>
      <c r="AH64" s="6">
        <f t="shared" si="8"/>
        <v>0</v>
      </c>
      <c r="AI64" s="6">
        <f t="shared" si="8"/>
        <v>0</v>
      </c>
      <c r="AJ64" s="6">
        <f t="shared" si="8"/>
        <v>0</v>
      </c>
      <c r="AK64" s="24">
        <f t="shared" si="8"/>
        <v>0</v>
      </c>
      <c r="AL64" s="2"/>
      <c r="AM64" s="2"/>
    </row>
    <row r="65" spans="1:39" ht="13" x14ac:dyDescent="0.3">
      <c r="A65" s="4"/>
      <c r="B65" s="64"/>
      <c r="C65" s="39"/>
      <c r="D65" s="39"/>
      <c r="E65" s="39"/>
      <c r="F65" s="39"/>
      <c r="G65" s="39"/>
      <c r="H65" s="39"/>
      <c r="I65" s="39"/>
      <c r="J65" s="39"/>
      <c r="K65" s="39"/>
      <c r="L65" s="39"/>
      <c r="M65" s="65"/>
      <c r="N65" s="64"/>
      <c r="O65" s="39"/>
      <c r="P65" s="39"/>
      <c r="Q65" s="39"/>
      <c r="R65" s="39"/>
      <c r="S65" s="39"/>
      <c r="T65" s="39"/>
      <c r="U65" s="39"/>
      <c r="V65" s="39"/>
      <c r="W65" s="39"/>
      <c r="X65" s="39"/>
      <c r="Y65" s="65"/>
      <c r="Z65" s="64"/>
      <c r="AA65" s="39"/>
      <c r="AB65" s="39"/>
      <c r="AC65" s="39"/>
      <c r="AD65" s="39"/>
      <c r="AE65" s="39"/>
      <c r="AF65" s="39"/>
      <c r="AG65" s="39"/>
      <c r="AH65" s="39"/>
      <c r="AI65" s="39"/>
      <c r="AJ65" s="39"/>
      <c r="AK65" s="65"/>
      <c r="AL65" s="2"/>
      <c r="AM65" s="2"/>
    </row>
    <row r="66" spans="1:39" ht="13" x14ac:dyDescent="0.3">
      <c r="A66" s="4"/>
      <c r="B66" s="64"/>
      <c r="C66" s="39"/>
      <c r="D66" s="39"/>
      <c r="E66" s="39"/>
      <c r="F66" s="39"/>
      <c r="G66" s="39"/>
      <c r="H66" s="39"/>
      <c r="I66" s="39"/>
      <c r="J66" s="39"/>
      <c r="K66" s="39"/>
      <c r="L66" s="39"/>
      <c r="M66" s="65"/>
      <c r="N66" s="64"/>
      <c r="O66" s="39"/>
      <c r="P66" s="39"/>
      <c r="Q66" s="39"/>
      <c r="R66" s="39"/>
      <c r="S66" s="39"/>
      <c r="T66" s="39"/>
      <c r="U66" s="39"/>
      <c r="V66" s="39"/>
      <c r="W66" s="39"/>
      <c r="X66" s="39"/>
      <c r="Y66" s="65"/>
      <c r="Z66" s="64"/>
      <c r="AA66" s="39"/>
      <c r="AB66" s="39"/>
      <c r="AC66" s="39"/>
      <c r="AD66" s="39"/>
      <c r="AE66" s="39"/>
      <c r="AF66" s="39"/>
      <c r="AG66" s="39"/>
      <c r="AH66" s="39"/>
      <c r="AI66" s="39"/>
      <c r="AJ66" s="39"/>
      <c r="AK66" s="65"/>
      <c r="AL66" s="2"/>
      <c r="AM66" s="2"/>
    </row>
    <row r="67" spans="1:39" ht="25" x14ac:dyDescent="0.25">
      <c r="A67" s="4" t="str">
        <f>'Likvid Bud År1'!A94:D94</f>
        <v>Lokaler, ombyggnad, inredning, kontorsutrustn</v>
      </c>
      <c r="B67" s="21">
        <f>IFERROR(-'Likvid Bud År1'!$E94*'Likvid Bud År1'!F94,0)</f>
        <v>0</v>
      </c>
      <c r="C67" s="5">
        <f>IFERROR(-'Likvid Bud År1'!$E94*'Likvid Bud År1'!G94,0)</f>
        <v>0</v>
      </c>
      <c r="D67" s="5">
        <f>IFERROR(-'Likvid Bud År1'!$E94*'Likvid Bud År1'!H94,0)</f>
        <v>0</v>
      </c>
      <c r="E67" s="5">
        <f>IFERROR(-'Likvid Bud År1'!$E94*'Likvid Bud År1'!I94,0)</f>
        <v>0</v>
      </c>
      <c r="F67" s="5">
        <f>IFERROR(-'Likvid Bud År1'!$E94*'Likvid Bud År1'!J94,0)</f>
        <v>0</v>
      </c>
      <c r="G67" s="5">
        <f>IFERROR(-'Likvid Bud År1'!$E94*'Likvid Bud År1'!K94,0)</f>
        <v>0</v>
      </c>
      <c r="H67" s="5">
        <f>IFERROR(-'Likvid Bud År1'!$E94*'Likvid Bud År1'!L94,0)</f>
        <v>0</v>
      </c>
      <c r="I67" s="5">
        <f>IFERROR(-'Likvid Bud År1'!$E94*'Likvid Bud År1'!M94,0)</f>
        <v>0</v>
      </c>
      <c r="J67" s="5">
        <f>IFERROR(-'Likvid Bud År1'!$E94*'Likvid Bud År1'!N94,0)</f>
        <v>0</v>
      </c>
      <c r="K67" s="5">
        <f>IFERROR(-'Likvid Bud År1'!$E94*'Likvid Bud År1'!O94,0)</f>
        <v>0</v>
      </c>
      <c r="L67" s="5">
        <f>IFERROR(-'Likvid Bud År1'!$E94*'Likvid Bud År1'!P94,0)</f>
        <v>0</v>
      </c>
      <c r="M67" s="22">
        <f>IFERROR(-'Likvid Bud År1'!$E94*'Likvid Bud År1'!Q94,0)</f>
        <v>0</v>
      </c>
      <c r="N67" s="21">
        <f>IFERROR(-'Likvid Bud År2'!$E94*'Likvid Bud År2'!F94,0)</f>
        <v>0</v>
      </c>
      <c r="O67" s="5">
        <f>IFERROR(-'Likvid Bud År2'!$E94*'Likvid Bud År2'!G94,0)</f>
        <v>0</v>
      </c>
      <c r="P67" s="5">
        <f>IFERROR(-'Likvid Bud År2'!$E94*'Likvid Bud År2'!H94,0)</f>
        <v>0</v>
      </c>
      <c r="Q67" s="5">
        <f>IFERROR(-'Likvid Bud År2'!$E94*'Likvid Bud År2'!I94,0)</f>
        <v>0</v>
      </c>
      <c r="R67" s="5">
        <f>IFERROR(-'Likvid Bud År2'!$E94*'Likvid Bud År2'!J94,0)</f>
        <v>0</v>
      </c>
      <c r="S67" s="5">
        <f>IFERROR(-'Likvid Bud År2'!$E94*'Likvid Bud År2'!K94,0)</f>
        <v>0</v>
      </c>
      <c r="T67" s="5">
        <f>IFERROR(-'Likvid Bud År2'!$E94*'Likvid Bud År2'!L94,0)</f>
        <v>0</v>
      </c>
      <c r="U67" s="5">
        <f>IFERROR(-'Likvid Bud År2'!$E94*'Likvid Bud År2'!M94,0)</f>
        <v>0</v>
      </c>
      <c r="V67" s="5">
        <f>IFERROR(-'Likvid Bud År2'!$E94*'Likvid Bud År2'!N94,0)</f>
        <v>0</v>
      </c>
      <c r="W67" s="5">
        <f>IFERROR(-'Likvid Bud År2'!$E94*'Likvid Bud År2'!O94,0)</f>
        <v>0</v>
      </c>
      <c r="X67" s="5">
        <f>IFERROR(-'Likvid Bud År2'!$E94*'Likvid Bud År2'!P94,0)</f>
        <v>0</v>
      </c>
      <c r="Y67" s="22">
        <f>IFERROR(-'Likvid Bud År2'!$E94*'Likvid Bud År2'!Q94,0)</f>
        <v>0</v>
      </c>
      <c r="Z67" s="21">
        <f>IFERROR(-'Likvid Bud År3'!$E94*'Likvid Bud År3'!F94,0)</f>
        <v>0</v>
      </c>
      <c r="AA67" s="5">
        <f>IFERROR(-'Likvid Bud År3'!$E94*'Likvid Bud År3'!G94,0)</f>
        <v>0</v>
      </c>
      <c r="AB67" s="5">
        <f>IFERROR(-'Likvid Bud År3'!$E94*'Likvid Bud År3'!H94,0)</f>
        <v>0</v>
      </c>
      <c r="AC67" s="5">
        <f>IFERROR(-'Likvid Bud År3'!$E94*'Likvid Bud År3'!I94,0)</f>
        <v>0</v>
      </c>
      <c r="AD67" s="5">
        <f>IFERROR(-'Likvid Bud År3'!$E94*'Likvid Bud År3'!J94,0)</f>
        <v>0</v>
      </c>
      <c r="AE67" s="5">
        <f>IFERROR(-'Likvid Bud År3'!$E94*'Likvid Bud År3'!K94,0)</f>
        <v>0</v>
      </c>
      <c r="AF67" s="5">
        <f>IFERROR(-'Likvid Bud År3'!$E94*'Likvid Bud År3'!L94,0)</f>
        <v>0</v>
      </c>
      <c r="AG67" s="5">
        <f>IFERROR(-'Likvid Bud År3'!$E94*'Likvid Bud År3'!M94,0)</f>
        <v>0</v>
      </c>
      <c r="AH67" s="5">
        <f>IFERROR(-'Likvid Bud År3'!$E94*'Likvid Bud År3'!N94,0)</f>
        <v>0</v>
      </c>
      <c r="AI67" s="5">
        <f>IFERROR(-'Likvid Bud År3'!$E94*'Likvid Bud År3'!O94,0)</f>
        <v>0</v>
      </c>
      <c r="AJ67" s="5">
        <f>IFERROR(-'Likvid Bud År3'!$E94*'Likvid Bud År3'!P94,0)</f>
        <v>0</v>
      </c>
      <c r="AK67" s="22">
        <f>IFERROR(-'Likvid Bud År3'!$E94*'Likvid Bud År3'!Q94,0)</f>
        <v>0</v>
      </c>
    </row>
    <row r="68" spans="1:39" x14ac:dyDescent="0.25">
      <c r="A68" s="4" t="str">
        <f>'Likvid Bud År1'!A95:D95</f>
        <v>Maskiner, verktyg, utrustning</v>
      </c>
      <c r="B68" s="21">
        <f>IFERROR(-'Likvid Bud År1'!$E95*'Likvid Bud År1'!F95,0)</f>
        <v>0</v>
      </c>
      <c r="C68" s="5">
        <f>IFERROR(-'Likvid Bud År1'!$E95*'Likvid Bud År1'!G95,0)</f>
        <v>0</v>
      </c>
      <c r="D68" s="5">
        <f>IFERROR(-'Likvid Bud År1'!$E95*'Likvid Bud År1'!H95,0)</f>
        <v>0</v>
      </c>
      <c r="E68" s="5">
        <f>IFERROR(-'Likvid Bud År1'!$E95*'Likvid Bud År1'!I95,0)</f>
        <v>0</v>
      </c>
      <c r="F68" s="5">
        <f>IFERROR(-'Likvid Bud År1'!$E95*'Likvid Bud År1'!J95,0)</f>
        <v>0</v>
      </c>
      <c r="G68" s="5">
        <f>IFERROR(-'Likvid Bud År1'!$E95*'Likvid Bud År1'!K95,0)</f>
        <v>0</v>
      </c>
      <c r="H68" s="5">
        <f>IFERROR(-'Likvid Bud År1'!$E95*'Likvid Bud År1'!L95,0)</f>
        <v>0</v>
      </c>
      <c r="I68" s="5">
        <f>IFERROR(-'Likvid Bud År1'!$E95*'Likvid Bud År1'!M95,0)</f>
        <v>0</v>
      </c>
      <c r="J68" s="5">
        <f>IFERROR(-'Likvid Bud År1'!$E95*'Likvid Bud År1'!N95,0)</f>
        <v>0</v>
      </c>
      <c r="K68" s="5">
        <f>IFERROR(-'Likvid Bud År1'!$E95*'Likvid Bud År1'!O95,0)</f>
        <v>0</v>
      </c>
      <c r="L68" s="5">
        <f>IFERROR(-'Likvid Bud År1'!$E95*'Likvid Bud År1'!P95,0)</f>
        <v>0</v>
      </c>
      <c r="M68" s="22">
        <f>IFERROR(-'Likvid Bud År1'!$E95*'Likvid Bud År1'!Q95,0)</f>
        <v>0</v>
      </c>
      <c r="N68" s="21">
        <f>IFERROR(-'Likvid Bud År2'!$E95*'Likvid Bud År2'!F95,0)</f>
        <v>0</v>
      </c>
      <c r="O68" s="5">
        <f>IFERROR(-'Likvid Bud År2'!$E95*'Likvid Bud År2'!G95,0)</f>
        <v>0</v>
      </c>
      <c r="P68" s="5">
        <f>IFERROR(-'Likvid Bud År2'!$E95*'Likvid Bud År2'!H95,0)</f>
        <v>0</v>
      </c>
      <c r="Q68" s="5">
        <f>IFERROR(-'Likvid Bud År2'!$E95*'Likvid Bud År2'!I95,0)</f>
        <v>0</v>
      </c>
      <c r="R68" s="5">
        <f>IFERROR(-'Likvid Bud År2'!$E95*'Likvid Bud År2'!J95,0)</f>
        <v>0</v>
      </c>
      <c r="S68" s="5">
        <f>IFERROR(-'Likvid Bud År2'!$E95*'Likvid Bud År2'!K95,0)</f>
        <v>0</v>
      </c>
      <c r="T68" s="5">
        <f>IFERROR(-'Likvid Bud År2'!$E95*'Likvid Bud År2'!L95,0)</f>
        <v>0</v>
      </c>
      <c r="U68" s="5">
        <f>IFERROR(-'Likvid Bud År2'!$E95*'Likvid Bud År2'!M95,0)</f>
        <v>0</v>
      </c>
      <c r="V68" s="5">
        <f>IFERROR(-'Likvid Bud År2'!$E95*'Likvid Bud År2'!N95,0)</f>
        <v>0</v>
      </c>
      <c r="W68" s="5">
        <f>IFERROR(-'Likvid Bud År2'!$E95*'Likvid Bud År2'!O95,0)</f>
        <v>0</v>
      </c>
      <c r="X68" s="5">
        <f>IFERROR(-'Likvid Bud År2'!$E95*'Likvid Bud År2'!P95,0)</f>
        <v>0</v>
      </c>
      <c r="Y68" s="22">
        <f>IFERROR(-'Likvid Bud År2'!$E95*'Likvid Bud År2'!Q95,0)</f>
        <v>0</v>
      </c>
      <c r="Z68" s="21">
        <f>IFERROR(-'Likvid Bud År3'!$E95*'Likvid Bud År3'!F95,0)</f>
        <v>0</v>
      </c>
      <c r="AA68" s="5">
        <f>IFERROR(-'Likvid Bud År3'!$E95*'Likvid Bud År3'!G95,0)</f>
        <v>0</v>
      </c>
      <c r="AB68" s="5">
        <f>IFERROR(-'Likvid Bud År3'!$E95*'Likvid Bud År3'!H95,0)</f>
        <v>0</v>
      </c>
      <c r="AC68" s="5">
        <f>IFERROR(-'Likvid Bud År3'!$E95*'Likvid Bud År3'!I95,0)</f>
        <v>0</v>
      </c>
      <c r="AD68" s="5">
        <f>IFERROR(-'Likvid Bud År3'!$E95*'Likvid Bud År3'!J95,0)</f>
        <v>0</v>
      </c>
      <c r="AE68" s="5">
        <f>IFERROR(-'Likvid Bud År3'!$E95*'Likvid Bud År3'!K95,0)</f>
        <v>0</v>
      </c>
      <c r="AF68" s="5">
        <f>IFERROR(-'Likvid Bud År3'!$E95*'Likvid Bud År3'!L95,0)</f>
        <v>0</v>
      </c>
      <c r="AG68" s="5">
        <f>IFERROR(-'Likvid Bud År3'!$E95*'Likvid Bud År3'!M95,0)</f>
        <v>0</v>
      </c>
      <c r="AH68" s="5">
        <f>IFERROR(-'Likvid Bud År3'!$E95*'Likvid Bud År3'!N95,0)</f>
        <v>0</v>
      </c>
      <c r="AI68" s="5">
        <f>IFERROR(-'Likvid Bud År3'!$E95*'Likvid Bud År3'!O95,0)</f>
        <v>0</v>
      </c>
      <c r="AJ68" s="5">
        <f>IFERROR(-'Likvid Bud År3'!$E95*'Likvid Bud År3'!P95,0)</f>
        <v>0</v>
      </c>
      <c r="AK68" s="22">
        <f>IFERROR(-'Likvid Bud År3'!$E95*'Likvid Bud År3'!Q95,0)</f>
        <v>0</v>
      </c>
    </row>
    <row r="69" spans="1:39" x14ac:dyDescent="0.25">
      <c r="A69" s="4" t="str">
        <f>'Likvid Bud År1'!A96:D96</f>
        <v>Övrigt</v>
      </c>
      <c r="B69" s="21">
        <f>IFERROR(-'Likvid Bud År1'!$E96*'Likvid Bud År1'!F96,0)</f>
        <v>0</v>
      </c>
      <c r="C69" s="5">
        <f>IFERROR(-'Likvid Bud År1'!$E96*'Likvid Bud År1'!G96,0)</f>
        <v>0</v>
      </c>
      <c r="D69" s="5">
        <f>IFERROR(-'Likvid Bud År1'!$E96*'Likvid Bud År1'!H96,0)</f>
        <v>0</v>
      </c>
      <c r="E69" s="5">
        <f>IFERROR(-'Likvid Bud År1'!$E96*'Likvid Bud År1'!I96,0)</f>
        <v>0</v>
      </c>
      <c r="F69" s="5">
        <f>IFERROR(-'Likvid Bud År1'!$E96*'Likvid Bud År1'!J96,0)</f>
        <v>0</v>
      </c>
      <c r="G69" s="5">
        <f>IFERROR(-'Likvid Bud År1'!$E96*'Likvid Bud År1'!K96,0)</f>
        <v>0</v>
      </c>
      <c r="H69" s="5">
        <f>IFERROR(-'Likvid Bud År1'!$E96*'Likvid Bud År1'!L96,0)</f>
        <v>0</v>
      </c>
      <c r="I69" s="5">
        <f>IFERROR(-'Likvid Bud År1'!$E96*'Likvid Bud År1'!M96,0)</f>
        <v>0</v>
      </c>
      <c r="J69" s="5">
        <f>IFERROR(-'Likvid Bud År1'!$E96*'Likvid Bud År1'!N96,0)</f>
        <v>0</v>
      </c>
      <c r="K69" s="5">
        <f>IFERROR(-'Likvid Bud År1'!$E96*'Likvid Bud År1'!O96,0)</f>
        <v>0</v>
      </c>
      <c r="L69" s="5">
        <f>IFERROR(-'Likvid Bud År1'!$E96*'Likvid Bud År1'!P96,0)</f>
        <v>0</v>
      </c>
      <c r="M69" s="22">
        <f>IFERROR(-'Likvid Bud År1'!$E96*'Likvid Bud År1'!Q96,0)</f>
        <v>0</v>
      </c>
      <c r="N69" s="21">
        <f>IFERROR(-'Likvid Bud År2'!$E96*'Likvid Bud År2'!F96,0)</f>
        <v>0</v>
      </c>
      <c r="O69" s="5">
        <f>IFERROR(-'Likvid Bud År2'!$E96*'Likvid Bud År2'!G96,0)</f>
        <v>0</v>
      </c>
      <c r="P69" s="5">
        <f>IFERROR(-'Likvid Bud År2'!$E96*'Likvid Bud År2'!H96,0)</f>
        <v>0</v>
      </c>
      <c r="Q69" s="5">
        <f>IFERROR(-'Likvid Bud År2'!$E96*'Likvid Bud År2'!I96,0)</f>
        <v>0</v>
      </c>
      <c r="R69" s="5">
        <f>IFERROR(-'Likvid Bud År2'!$E96*'Likvid Bud År2'!J96,0)</f>
        <v>0</v>
      </c>
      <c r="S69" s="5">
        <f>IFERROR(-'Likvid Bud År2'!$E96*'Likvid Bud År2'!K96,0)</f>
        <v>0</v>
      </c>
      <c r="T69" s="5">
        <f>IFERROR(-'Likvid Bud År2'!$E96*'Likvid Bud År2'!L96,0)</f>
        <v>0</v>
      </c>
      <c r="U69" s="5">
        <f>IFERROR(-'Likvid Bud År2'!$E96*'Likvid Bud År2'!M96,0)</f>
        <v>0</v>
      </c>
      <c r="V69" s="5">
        <f>IFERROR(-'Likvid Bud År2'!$E96*'Likvid Bud År2'!N96,0)</f>
        <v>0</v>
      </c>
      <c r="W69" s="5">
        <f>IFERROR(-'Likvid Bud År2'!$E96*'Likvid Bud År2'!O96,0)</f>
        <v>0</v>
      </c>
      <c r="X69" s="5">
        <f>IFERROR(-'Likvid Bud År2'!$E96*'Likvid Bud År2'!P96,0)</f>
        <v>0</v>
      </c>
      <c r="Y69" s="22">
        <f>IFERROR(-'Likvid Bud År2'!$E96*'Likvid Bud År2'!Q96,0)</f>
        <v>0</v>
      </c>
      <c r="Z69" s="21">
        <f>IFERROR(-'Likvid Bud År3'!$E96*'Likvid Bud År3'!F96,0)</f>
        <v>0</v>
      </c>
      <c r="AA69" s="5">
        <f>IFERROR(-'Likvid Bud År3'!$E96*'Likvid Bud År3'!G96,0)</f>
        <v>0</v>
      </c>
      <c r="AB69" s="5">
        <f>IFERROR(-'Likvid Bud År3'!$E96*'Likvid Bud År3'!H96,0)</f>
        <v>0</v>
      </c>
      <c r="AC69" s="5">
        <f>IFERROR(-'Likvid Bud År3'!$E96*'Likvid Bud År3'!I96,0)</f>
        <v>0</v>
      </c>
      <c r="AD69" s="5">
        <f>IFERROR(-'Likvid Bud År3'!$E96*'Likvid Bud År3'!J96,0)</f>
        <v>0</v>
      </c>
      <c r="AE69" s="5">
        <f>IFERROR(-'Likvid Bud År3'!$E96*'Likvid Bud År3'!K96,0)</f>
        <v>0</v>
      </c>
      <c r="AF69" s="5">
        <f>IFERROR(-'Likvid Bud År3'!$E96*'Likvid Bud År3'!L96,0)</f>
        <v>0</v>
      </c>
      <c r="AG69" s="5">
        <f>IFERROR(-'Likvid Bud År3'!$E96*'Likvid Bud År3'!M96,0)</f>
        <v>0</v>
      </c>
      <c r="AH69" s="5">
        <f>IFERROR(-'Likvid Bud År3'!$E96*'Likvid Bud År3'!N96,0)</f>
        <v>0</v>
      </c>
      <c r="AI69" s="5">
        <f>IFERROR(-'Likvid Bud År3'!$E96*'Likvid Bud År3'!O96,0)</f>
        <v>0</v>
      </c>
      <c r="AJ69" s="5">
        <f>IFERROR(-'Likvid Bud År3'!$E96*'Likvid Bud År3'!P96,0)</f>
        <v>0</v>
      </c>
      <c r="AK69" s="22">
        <f>IFERROR(-'Likvid Bud År3'!$E96*'Likvid Bud År3'!Q96,0)</f>
        <v>0</v>
      </c>
    </row>
    <row r="70" spans="1:39" ht="13" x14ac:dyDescent="0.3">
      <c r="A70" s="4" t="s">
        <v>249</v>
      </c>
      <c r="B70" s="21">
        <f>SUM(B67:B69)</f>
        <v>0</v>
      </c>
      <c r="C70" s="5">
        <f t="shared" ref="C70:Y70" si="9">SUM(C67:C69)</f>
        <v>0</v>
      </c>
      <c r="D70" s="5">
        <f t="shared" si="9"/>
        <v>0</v>
      </c>
      <c r="E70" s="5">
        <f t="shared" si="9"/>
        <v>0</v>
      </c>
      <c r="F70" s="5">
        <f t="shared" si="9"/>
        <v>0</v>
      </c>
      <c r="G70" s="5">
        <f t="shared" si="9"/>
        <v>0</v>
      </c>
      <c r="H70" s="5">
        <f t="shared" si="9"/>
        <v>0</v>
      </c>
      <c r="I70" s="5">
        <f t="shared" si="9"/>
        <v>0</v>
      </c>
      <c r="J70" s="5">
        <f t="shared" si="9"/>
        <v>0</v>
      </c>
      <c r="K70" s="5">
        <f t="shared" si="9"/>
        <v>0</v>
      </c>
      <c r="L70" s="5">
        <f t="shared" si="9"/>
        <v>0</v>
      </c>
      <c r="M70" s="22">
        <f t="shared" si="9"/>
        <v>0</v>
      </c>
      <c r="N70" s="169">
        <f t="shared" si="9"/>
        <v>0</v>
      </c>
      <c r="O70" s="170">
        <f t="shared" si="9"/>
        <v>0</v>
      </c>
      <c r="P70" s="170">
        <f t="shared" si="9"/>
        <v>0</v>
      </c>
      <c r="Q70" s="170">
        <f t="shared" si="9"/>
        <v>0</v>
      </c>
      <c r="R70" s="170">
        <f t="shared" si="9"/>
        <v>0</v>
      </c>
      <c r="S70" s="170">
        <f t="shared" si="9"/>
        <v>0</v>
      </c>
      <c r="T70" s="170">
        <f t="shared" si="9"/>
        <v>0</v>
      </c>
      <c r="U70" s="170">
        <f t="shared" si="9"/>
        <v>0</v>
      </c>
      <c r="V70" s="170">
        <f t="shared" si="9"/>
        <v>0</v>
      </c>
      <c r="W70" s="170">
        <f t="shared" si="9"/>
        <v>0</v>
      </c>
      <c r="X70" s="170">
        <f t="shared" si="9"/>
        <v>0</v>
      </c>
      <c r="Y70" s="171">
        <f t="shared" si="9"/>
        <v>0</v>
      </c>
      <c r="Z70" s="169">
        <f t="shared" ref="Z70:AK70" si="10">SUM(Z67:Z69)</f>
        <v>0</v>
      </c>
      <c r="AA70" s="170">
        <f t="shared" si="10"/>
        <v>0</v>
      </c>
      <c r="AB70" s="170">
        <f t="shared" si="10"/>
        <v>0</v>
      </c>
      <c r="AC70" s="170">
        <f t="shared" si="10"/>
        <v>0</v>
      </c>
      <c r="AD70" s="170">
        <f t="shared" si="10"/>
        <v>0</v>
      </c>
      <c r="AE70" s="170">
        <f t="shared" si="10"/>
        <v>0</v>
      </c>
      <c r="AF70" s="170">
        <f t="shared" si="10"/>
        <v>0</v>
      </c>
      <c r="AG70" s="170">
        <f t="shared" si="10"/>
        <v>0</v>
      </c>
      <c r="AH70" s="170">
        <f t="shared" si="10"/>
        <v>0</v>
      </c>
      <c r="AI70" s="170">
        <f t="shared" si="10"/>
        <v>0</v>
      </c>
      <c r="AJ70" s="170">
        <f t="shared" si="10"/>
        <v>0</v>
      </c>
      <c r="AK70" s="171">
        <f t="shared" si="10"/>
        <v>0</v>
      </c>
      <c r="AL70" s="2"/>
      <c r="AM70" s="2"/>
    </row>
    <row r="71" spans="1:39" ht="13" x14ac:dyDescent="0.3">
      <c r="A71" s="4"/>
      <c r="B71" s="64"/>
      <c r="C71" s="39"/>
      <c r="D71" s="39"/>
      <c r="E71" s="39"/>
      <c r="F71" s="39"/>
      <c r="G71" s="39"/>
      <c r="H71" s="39"/>
      <c r="I71" s="39"/>
      <c r="J71" s="39"/>
      <c r="K71" s="39"/>
      <c r="L71" s="39"/>
      <c r="M71" s="65"/>
      <c r="N71" s="64"/>
      <c r="O71" s="39"/>
      <c r="P71" s="39"/>
      <c r="Q71" s="39"/>
      <c r="R71" s="39"/>
      <c r="S71" s="39"/>
      <c r="T71" s="39"/>
      <c r="U71" s="39"/>
      <c r="V71" s="39"/>
      <c r="W71" s="39"/>
      <c r="X71" s="39"/>
      <c r="Y71" s="65"/>
      <c r="Z71" s="64"/>
      <c r="AA71" s="39"/>
      <c r="AB71" s="39"/>
      <c r="AC71" s="39"/>
      <c r="AD71" s="39"/>
      <c r="AE71" s="39"/>
      <c r="AF71" s="39"/>
      <c r="AG71" s="39"/>
      <c r="AH71" s="39"/>
      <c r="AI71" s="39"/>
      <c r="AJ71" s="39"/>
      <c r="AK71" s="65"/>
      <c r="AL71" s="2"/>
      <c r="AM71" s="2"/>
    </row>
    <row r="72" spans="1:39" ht="13" x14ac:dyDescent="0.3">
      <c r="B72" s="64">
        <f t="shared" ref="B72:Y72" si="11">SUM(B17,B50,B64,B70)</f>
        <v>0</v>
      </c>
      <c r="C72" s="39">
        <f t="shared" si="11"/>
        <v>0</v>
      </c>
      <c r="D72" s="39">
        <f t="shared" si="11"/>
        <v>0</v>
      </c>
      <c r="E72" s="39">
        <f t="shared" si="11"/>
        <v>0</v>
      </c>
      <c r="F72" s="39">
        <f t="shared" si="11"/>
        <v>0</v>
      </c>
      <c r="G72" s="39">
        <f t="shared" si="11"/>
        <v>0</v>
      </c>
      <c r="H72" s="39">
        <f t="shared" si="11"/>
        <v>0</v>
      </c>
      <c r="I72" s="39">
        <f t="shared" si="11"/>
        <v>0</v>
      </c>
      <c r="J72" s="39">
        <f t="shared" si="11"/>
        <v>0</v>
      </c>
      <c r="K72" s="39">
        <f t="shared" si="11"/>
        <v>0</v>
      </c>
      <c r="L72" s="39">
        <f t="shared" si="11"/>
        <v>0</v>
      </c>
      <c r="M72" s="65">
        <f t="shared" si="11"/>
        <v>0</v>
      </c>
      <c r="N72" s="64">
        <f t="shared" si="11"/>
        <v>0</v>
      </c>
      <c r="O72" s="39">
        <f t="shared" si="11"/>
        <v>0</v>
      </c>
      <c r="P72" s="39">
        <f t="shared" si="11"/>
        <v>0</v>
      </c>
      <c r="Q72" s="39">
        <f t="shared" si="11"/>
        <v>0</v>
      </c>
      <c r="R72" s="39">
        <f t="shared" si="11"/>
        <v>0</v>
      </c>
      <c r="S72" s="39">
        <f t="shared" si="11"/>
        <v>0</v>
      </c>
      <c r="T72" s="39">
        <f t="shared" si="11"/>
        <v>0</v>
      </c>
      <c r="U72" s="39">
        <f t="shared" si="11"/>
        <v>0</v>
      </c>
      <c r="V72" s="39">
        <f t="shared" si="11"/>
        <v>0</v>
      </c>
      <c r="W72" s="39">
        <f t="shared" si="11"/>
        <v>0</v>
      </c>
      <c r="X72" s="39">
        <f t="shared" si="11"/>
        <v>0</v>
      </c>
      <c r="Y72" s="65">
        <f t="shared" si="11"/>
        <v>0</v>
      </c>
      <c r="Z72" s="64">
        <f t="shared" ref="Z72:AK72" si="12">SUM(Z17,Z50,Z64,Z70)</f>
        <v>0</v>
      </c>
      <c r="AA72" s="39">
        <f t="shared" si="12"/>
        <v>0</v>
      </c>
      <c r="AB72" s="39">
        <f t="shared" si="12"/>
        <v>0</v>
      </c>
      <c r="AC72" s="39">
        <f t="shared" si="12"/>
        <v>0</v>
      </c>
      <c r="AD72" s="39">
        <f t="shared" si="12"/>
        <v>0</v>
      </c>
      <c r="AE72" s="39">
        <f t="shared" si="12"/>
        <v>0</v>
      </c>
      <c r="AF72" s="39">
        <f t="shared" si="12"/>
        <v>0</v>
      </c>
      <c r="AG72" s="39">
        <f t="shared" si="12"/>
        <v>0</v>
      </c>
      <c r="AH72" s="39">
        <f t="shared" si="12"/>
        <v>0</v>
      </c>
      <c r="AI72" s="39">
        <f t="shared" si="12"/>
        <v>0</v>
      </c>
      <c r="AJ72" s="39">
        <f t="shared" si="12"/>
        <v>0</v>
      </c>
      <c r="AK72" s="65">
        <f t="shared" si="12"/>
        <v>0</v>
      </c>
    </row>
    <row r="73" spans="1:39" ht="13" x14ac:dyDescent="0.3">
      <c r="A73" s="8" t="s">
        <v>59</v>
      </c>
      <c r="B73" s="23">
        <f t="shared" ref="B73:Y73" si="13">B10-B72</f>
        <v>0</v>
      </c>
      <c r="C73" s="6">
        <f t="shared" si="13"/>
        <v>0</v>
      </c>
      <c r="D73" s="6">
        <f t="shared" si="13"/>
        <v>0</v>
      </c>
      <c r="E73" s="6">
        <f t="shared" si="13"/>
        <v>0</v>
      </c>
      <c r="F73" s="6">
        <f t="shared" si="13"/>
        <v>0</v>
      </c>
      <c r="G73" s="6">
        <f t="shared" si="13"/>
        <v>0</v>
      </c>
      <c r="H73" s="6">
        <f t="shared" si="13"/>
        <v>0</v>
      </c>
      <c r="I73" s="6">
        <f t="shared" si="13"/>
        <v>0</v>
      </c>
      <c r="J73" s="6">
        <f t="shared" si="13"/>
        <v>0</v>
      </c>
      <c r="K73" s="6">
        <f t="shared" si="13"/>
        <v>0</v>
      </c>
      <c r="L73" s="6">
        <f t="shared" si="13"/>
        <v>0</v>
      </c>
      <c r="M73" s="24">
        <f t="shared" si="13"/>
        <v>0</v>
      </c>
      <c r="N73" s="23">
        <f t="shared" si="13"/>
        <v>0</v>
      </c>
      <c r="O73" s="6">
        <f t="shared" si="13"/>
        <v>0</v>
      </c>
      <c r="P73" s="6">
        <f t="shared" si="13"/>
        <v>0</v>
      </c>
      <c r="Q73" s="6">
        <f t="shared" si="13"/>
        <v>0</v>
      </c>
      <c r="R73" s="6">
        <f t="shared" si="13"/>
        <v>0</v>
      </c>
      <c r="S73" s="6">
        <f t="shared" si="13"/>
        <v>0</v>
      </c>
      <c r="T73" s="6">
        <f t="shared" si="13"/>
        <v>0</v>
      </c>
      <c r="U73" s="6">
        <f t="shared" si="13"/>
        <v>0</v>
      </c>
      <c r="V73" s="6">
        <f t="shared" si="13"/>
        <v>0</v>
      </c>
      <c r="W73" s="6">
        <f t="shared" si="13"/>
        <v>0</v>
      </c>
      <c r="X73" s="6">
        <f t="shared" si="13"/>
        <v>0</v>
      </c>
      <c r="Y73" s="24">
        <f t="shared" si="13"/>
        <v>0</v>
      </c>
      <c r="Z73" s="23">
        <f t="shared" ref="Z73:AK73" si="14">Z10-Z72</f>
        <v>0</v>
      </c>
      <c r="AA73" s="6">
        <f t="shared" si="14"/>
        <v>0</v>
      </c>
      <c r="AB73" s="6">
        <f t="shared" si="14"/>
        <v>0</v>
      </c>
      <c r="AC73" s="6">
        <f t="shared" si="14"/>
        <v>0</v>
      </c>
      <c r="AD73" s="6">
        <f t="shared" si="14"/>
        <v>0</v>
      </c>
      <c r="AE73" s="6">
        <f t="shared" si="14"/>
        <v>0</v>
      </c>
      <c r="AF73" s="6">
        <f t="shared" si="14"/>
        <v>0</v>
      </c>
      <c r="AG73" s="6">
        <f t="shared" si="14"/>
        <v>0</v>
      </c>
      <c r="AH73" s="6">
        <f t="shared" si="14"/>
        <v>0</v>
      </c>
      <c r="AI73" s="6">
        <f t="shared" si="14"/>
        <v>0</v>
      </c>
      <c r="AJ73" s="6">
        <f t="shared" si="14"/>
        <v>0</v>
      </c>
      <c r="AK73" s="24">
        <f t="shared" si="14"/>
        <v>0</v>
      </c>
    </row>
    <row r="74" spans="1:39" ht="13" x14ac:dyDescent="0.3">
      <c r="A74" s="9"/>
      <c r="B74" s="17"/>
      <c r="M74" s="66">
        <f>SUM(B73:M73)</f>
        <v>0</v>
      </c>
      <c r="N74" s="67"/>
      <c r="O74" s="68"/>
      <c r="P74" s="68"/>
      <c r="Q74" s="68"/>
      <c r="R74" s="68"/>
      <c r="S74" s="68"/>
      <c r="T74" s="68"/>
      <c r="U74" s="68"/>
      <c r="V74" s="68"/>
      <c r="W74" s="68"/>
      <c r="X74" s="68"/>
      <c r="Y74" s="66">
        <f>SUM(N73:Y73)</f>
        <v>0</v>
      </c>
      <c r="Z74" s="67"/>
      <c r="AA74" s="68"/>
      <c r="AB74" s="68"/>
      <c r="AC74" s="68"/>
      <c r="AD74" s="68"/>
      <c r="AE74" s="68"/>
      <c r="AF74" s="68"/>
      <c r="AG74" s="68"/>
      <c r="AH74" s="68"/>
      <c r="AI74" s="68"/>
      <c r="AJ74" s="68"/>
      <c r="AK74" s="66">
        <f>SUM(Z73:AK73)</f>
        <v>0</v>
      </c>
    </row>
    <row r="75" spans="1:39" x14ac:dyDescent="0.25">
      <c r="A75" s="9"/>
      <c r="B75" s="17"/>
      <c r="M75" s="18"/>
      <c r="N75" s="17"/>
      <c r="Y75" s="18"/>
      <c r="Z75" s="17"/>
      <c r="AK75" s="18"/>
    </row>
    <row r="76" spans="1:39" x14ac:dyDescent="0.25">
      <c r="A76" s="9"/>
      <c r="B76" s="17"/>
      <c r="C76" t="s">
        <v>332</v>
      </c>
      <c r="M76" s="18"/>
      <c r="N76" s="17"/>
      <c r="Y76" s="18"/>
      <c r="Z76" s="17"/>
      <c r="AK76" s="18"/>
    </row>
    <row r="77" spans="1:39" ht="13" x14ac:dyDescent="0.3">
      <c r="A77" s="10"/>
      <c r="B77" s="27"/>
      <c r="C77" s="2"/>
      <c r="D77" s="2"/>
      <c r="E77" s="2"/>
      <c r="F77" s="2"/>
      <c r="G77" s="2"/>
      <c r="H77" s="2"/>
      <c r="I77" s="2"/>
      <c r="J77" s="2"/>
      <c r="K77" s="2"/>
      <c r="L77" s="2"/>
      <c r="M77" s="28"/>
      <c r="N77" s="27"/>
      <c r="O77" s="2"/>
      <c r="P77" s="2"/>
      <c r="Q77" s="2"/>
      <c r="R77" s="2"/>
      <c r="S77" s="2"/>
      <c r="T77" s="2"/>
      <c r="U77" s="2"/>
      <c r="V77" s="2"/>
      <c r="W77" s="2"/>
      <c r="X77" s="2"/>
      <c r="Y77" s="28"/>
      <c r="Z77" s="27"/>
      <c r="AA77" s="2"/>
      <c r="AB77" s="2"/>
      <c r="AC77" s="2"/>
      <c r="AD77" s="2"/>
      <c r="AE77" s="2"/>
      <c r="AF77" s="2"/>
      <c r="AG77" s="2"/>
      <c r="AH77" s="2"/>
      <c r="AI77" s="2"/>
      <c r="AJ77" s="2"/>
      <c r="AK77" s="28"/>
      <c r="AL77" s="2"/>
      <c r="AM77" s="2"/>
    </row>
    <row r="78" spans="1:39" ht="13" x14ac:dyDescent="0.3">
      <c r="A78" s="11" t="s">
        <v>63</v>
      </c>
      <c r="B78" s="80" t="s">
        <v>71</v>
      </c>
      <c r="C78" s="81" t="s">
        <v>72</v>
      </c>
      <c r="D78" s="81" t="s">
        <v>73</v>
      </c>
      <c r="E78" s="81" t="s">
        <v>74</v>
      </c>
      <c r="F78" s="81" t="s">
        <v>75</v>
      </c>
      <c r="G78" s="81" t="s">
        <v>76</v>
      </c>
      <c r="H78" s="81" t="s">
        <v>77</v>
      </c>
      <c r="I78" s="81" t="s">
        <v>78</v>
      </c>
      <c r="J78" s="81" t="s">
        <v>79</v>
      </c>
      <c r="K78" s="81" t="s">
        <v>80</v>
      </c>
      <c r="L78" s="81" t="s">
        <v>81</v>
      </c>
      <c r="M78" s="82" t="s">
        <v>82</v>
      </c>
      <c r="N78" s="80" t="s">
        <v>71</v>
      </c>
      <c r="O78" s="81" t="s">
        <v>72</v>
      </c>
      <c r="P78" s="81" t="s">
        <v>73</v>
      </c>
      <c r="Q78" s="81" t="s">
        <v>74</v>
      </c>
      <c r="R78" s="81" t="s">
        <v>75</v>
      </c>
      <c r="S78" s="81" t="s">
        <v>76</v>
      </c>
      <c r="T78" s="81" t="s">
        <v>77</v>
      </c>
      <c r="U78" s="81" t="s">
        <v>78</v>
      </c>
      <c r="V78" s="81" t="s">
        <v>79</v>
      </c>
      <c r="W78" s="81" t="s">
        <v>80</v>
      </c>
      <c r="X78" s="81" t="s">
        <v>81</v>
      </c>
      <c r="Y78" s="82" t="s">
        <v>82</v>
      </c>
      <c r="Z78" s="80" t="s">
        <v>71</v>
      </c>
      <c r="AA78" s="81" t="s">
        <v>72</v>
      </c>
      <c r="AB78" s="81" t="s">
        <v>73</v>
      </c>
      <c r="AC78" s="81" t="s">
        <v>74</v>
      </c>
      <c r="AD78" s="81" t="s">
        <v>75</v>
      </c>
      <c r="AE78" s="81" t="s">
        <v>76</v>
      </c>
      <c r="AF78" s="81" t="s">
        <v>77</v>
      </c>
      <c r="AG78" s="81" t="s">
        <v>78</v>
      </c>
      <c r="AH78" s="81" t="s">
        <v>79</v>
      </c>
      <c r="AI78" s="81" t="s">
        <v>80</v>
      </c>
      <c r="AJ78" s="81" t="s">
        <v>81</v>
      </c>
      <c r="AK78" s="82" t="s">
        <v>82</v>
      </c>
    </row>
    <row r="79" spans="1:39" ht="13" x14ac:dyDescent="0.3">
      <c r="A79" s="13" t="s">
        <v>333</v>
      </c>
      <c r="B79" s="263" t="str">
        <f>'Res Bud År1'!D4</f>
        <v>jan-25</v>
      </c>
      <c r="C79" s="12" t="str">
        <f>'Res Bud År1'!E4</f>
        <v>feb-25</v>
      </c>
      <c r="D79" s="12" t="str">
        <f>'Res Bud År1'!F4</f>
        <v>mar-25</v>
      </c>
      <c r="E79" s="12" t="str">
        <f>'Res Bud År1'!G4</f>
        <v>apr-25</v>
      </c>
      <c r="F79" s="12" t="str">
        <f>'Res Bud År1'!H4</f>
        <v>maj-25</v>
      </c>
      <c r="G79" s="12" t="str">
        <f>'Res Bud År1'!I4</f>
        <v>jun-25</v>
      </c>
      <c r="H79" s="12" t="str">
        <f>'Res Bud År1'!J4</f>
        <v>jul-25</v>
      </c>
      <c r="I79" s="12" t="str">
        <f>'Res Bud År1'!K4</f>
        <v>aug-25</v>
      </c>
      <c r="J79" s="12" t="str">
        <f>'Res Bud År1'!L4</f>
        <v>sep-25</v>
      </c>
      <c r="K79" s="12" t="str">
        <f>'Res Bud År1'!M4</f>
        <v>okt-25</v>
      </c>
      <c r="L79" s="12" t="str">
        <f>'Res Bud År1'!N4</f>
        <v>nov-25</v>
      </c>
      <c r="M79" s="264" t="str">
        <f>'Res Bud År1'!O4</f>
        <v>dec-25</v>
      </c>
      <c r="N79" s="263" t="str">
        <f>'Res Bud År2'!D4</f>
        <v>jan-26</v>
      </c>
      <c r="O79" s="12" t="str">
        <f>'Res Bud År2'!E4</f>
        <v>feb-26</v>
      </c>
      <c r="P79" s="12" t="str">
        <f>'Res Bud År2'!F4</f>
        <v>mar-26</v>
      </c>
      <c r="Q79" s="12" t="str">
        <f>'Res Bud År2'!G4</f>
        <v>apr-26</v>
      </c>
      <c r="R79" s="12" t="str">
        <f>'Res Bud År2'!H4</f>
        <v>maj-26</v>
      </c>
      <c r="S79" s="12" t="str">
        <f>'Res Bud År2'!I4</f>
        <v>jun-26</v>
      </c>
      <c r="T79" s="12" t="str">
        <f>'Res Bud År2'!J4</f>
        <v>jul-26</v>
      </c>
      <c r="U79" s="12" t="str">
        <f>'Res Bud År2'!K4</f>
        <v>aug-26</v>
      </c>
      <c r="V79" s="12" t="str">
        <f>'Res Bud År2'!L4</f>
        <v>sep-26</v>
      </c>
      <c r="W79" s="12" t="str">
        <f>'Res Bud År2'!M4</f>
        <v>okt-26</v>
      </c>
      <c r="X79" s="12" t="str">
        <f>'Res Bud År2'!N4</f>
        <v>nov-26</v>
      </c>
      <c r="Y79" s="264" t="str">
        <f>'Res Bud År2'!O4</f>
        <v>dec-26</v>
      </c>
      <c r="Z79" s="263" t="str">
        <f>'Res Bud År3'!D$4</f>
        <v>jan-27</v>
      </c>
      <c r="AA79" s="12" t="str">
        <f>'Res Bud År3'!E$4</f>
        <v>feb-27</v>
      </c>
      <c r="AB79" s="12" t="str">
        <f>'Res Bud År3'!F$4</f>
        <v>mar-27</v>
      </c>
      <c r="AC79" s="12" t="str">
        <f>'Res Bud År3'!G$4</f>
        <v>apr-27</v>
      </c>
      <c r="AD79" s="12" t="str">
        <f>'Res Bud År3'!H$4</f>
        <v>maj-27</v>
      </c>
      <c r="AE79" s="12" t="str">
        <f>'Res Bud År3'!I$4</f>
        <v>jun-27</v>
      </c>
      <c r="AF79" s="12" t="str">
        <f>'Res Bud År3'!J$4</f>
        <v>jul-27</v>
      </c>
      <c r="AG79" s="12" t="str">
        <f>'Res Bud År3'!K$4</f>
        <v>aug-27</v>
      </c>
      <c r="AH79" s="12" t="str">
        <f>'Res Bud År3'!L$4</f>
        <v>sep-27</v>
      </c>
      <c r="AI79" s="12" t="str">
        <f>'Res Bud År3'!M$4</f>
        <v>okt-27</v>
      </c>
      <c r="AJ79" s="12" t="str">
        <f>'Res Bud År3'!N$4</f>
        <v>nov-27</v>
      </c>
      <c r="AK79" s="264" t="str">
        <f>'Res Bud År3'!O$4</f>
        <v>dec-27</v>
      </c>
      <c r="AL79" s="2"/>
      <c r="AM79" s="2"/>
    </row>
    <row r="80" spans="1:39" ht="13" x14ac:dyDescent="0.3">
      <c r="A80" s="13" t="s">
        <v>32</v>
      </c>
      <c r="B80" s="263"/>
      <c r="C80" s="12"/>
      <c r="D80" s="12"/>
      <c r="E80" s="12"/>
      <c r="F80" s="12">
        <f>SUM(B$73:D$73)</f>
        <v>0</v>
      </c>
      <c r="G80" s="12"/>
      <c r="H80" s="12"/>
      <c r="I80" s="12">
        <f>SUM(E$73:G$73)</f>
        <v>0</v>
      </c>
      <c r="J80" s="12"/>
      <c r="K80" s="12"/>
      <c r="L80" s="12">
        <f>SUM(H$73:J$73)</f>
        <v>0</v>
      </c>
      <c r="M80" s="264"/>
      <c r="N80" s="263"/>
      <c r="O80" s="12">
        <f>SUM(K$73:M$73)</f>
        <v>0</v>
      </c>
      <c r="P80" s="12"/>
      <c r="Q80" s="12"/>
      <c r="R80" s="12">
        <f>SUM(N$73:P$73)</f>
        <v>0</v>
      </c>
      <c r="S80" s="12"/>
      <c r="T80" s="12"/>
      <c r="U80" s="12">
        <f>SUM(Q$73:S$73)</f>
        <v>0</v>
      </c>
      <c r="V80" s="12"/>
      <c r="W80" s="12"/>
      <c r="X80" s="12">
        <f>SUM(T$73:V$73)</f>
        <v>0</v>
      </c>
      <c r="Y80" s="264"/>
      <c r="Z80" s="263"/>
      <c r="AA80" s="12">
        <f>SUM(W$73:Y$73)</f>
        <v>0</v>
      </c>
      <c r="AB80" s="12"/>
      <c r="AC80" s="12"/>
      <c r="AD80" s="12">
        <f>SUM(Z$73:AB$73)</f>
        <v>0</v>
      </c>
      <c r="AE80" s="12"/>
      <c r="AF80" s="12"/>
      <c r="AG80" s="12">
        <f>SUM(AC$73:AE$73)</f>
        <v>0</v>
      </c>
      <c r="AH80" s="12"/>
      <c r="AI80" s="12"/>
      <c r="AJ80" s="12">
        <f>SUM(AF$73:AH$73)</f>
        <v>0</v>
      </c>
      <c r="AK80" s="264"/>
      <c r="AL80" s="2"/>
      <c r="AM80" s="2"/>
    </row>
    <row r="81" spans="1:39" ht="13" x14ac:dyDescent="0.3">
      <c r="A81" s="13" t="s">
        <v>33</v>
      </c>
      <c r="B81" s="263"/>
      <c r="C81" s="12"/>
      <c r="D81" s="12"/>
      <c r="E81" s="12">
        <f>SUM(A$73:C$73)</f>
        <v>0</v>
      </c>
      <c r="F81" s="12"/>
      <c r="G81" s="12"/>
      <c r="H81" s="12">
        <f>SUM(D$73:F$73)</f>
        <v>0</v>
      </c>
      <c r="I81" s="12"/>
      <c r="J81" s="12"/>
      <c r="K81" s="12">
        <f>SUM(G$73:I$73)</f>
        <v>0</v>
      </c>
      <c r="L81" s="12"/>
      <c r="M81" s="264"/>
      <c r="N81" s="12">
        <f>SUM(J$73:L$73)</f>
        <v>0</v>
      </c>
      <c r="O81" s="12"/>
      <c r="P81" s="12"/>
      <c r="Q81" s="12">
        <f>SUM(M$73:O$73)</f>
        <v>0</v>
      </c>
      <c r="R81" s="12"/>
      <c r="S81" s="12"/>
      <c r="T81" s="12">
        <f>SUM(P$73:R$73)</f>
        <v>0</v>
      </c>
      <c r="U81" s="12"/>
      <c r="V81" s="12"/>
      <c r="W81" s="12">
        <f>SUM(S$73:U$73)</f>
        <v>0</v>
      </c>
      <c r="X81" s="12"/>
      <c r="Y81" s="264"/>
      <c r="Z81" s="12">
        <f>SUM(V$73:X$73)</f>
        <v>0</v>
      </c>
      <c r="AA81" s="12"/>
      <c r="AB81" s="12"/>
      <c r="AC81" s="12">
        <f>SUM(Y$73:AA$73)</f>
        <v>0</v>
      </c>
      <c r="AD81" s="12"/>
      <c r="AE81" s="12"/>
      <c r="AF81" s="12">
        <f>SUM(AB$73:AD$73)</f>
        <v>0</v>
      </c>
      <c r="AG81" s="12"/>
      <c r="AH81" s="12"/>
      <c r="AI81" s="12">
        <f>SUM(AE$73:AG$73)</f>
        <v>0</v>
      </c>
      <c r="AJ81" s="12"/>
      <c r="AK81" s="264"/>
      <c r="AL81" s="2"/>
      <c r="AM81" s="2"/>
    </row>
    <row r="82" spans="1:39" ht="13" x14ac:dyDescent="0.3">
      <c r="A82" s="13" t="s">
        <v>34</v>
      </c>
      <c r="B82" s="263"/>
      <c r="C82" s="12"/>
      <c r="D82" s="12">
        <f>SUM(A$73:B$73)</f>
        <v>0</v>
      </c>
      <c r="E82" s="12"/>
      <c r="F82" s="12"/>
      <c r="G82" s="12">
        <f>SUM(C$73:E$73)</f>
        <v>0</v>
      </c>
      <c r="H82" s="12"/>
      <c r="I82" s="12"/>
      <c r="J82" s="12">
        <f>SUM(F$73:H$73)</f>
        <v>0</v>
      </c>
      <c r="K82" s="12"/>
      <c r="L82" s="12"/>
      <c r="M82" s="12">
        <f>SUM(I$73:K$73)</f>
        <v>0</v>
      </c>
      <c r="N82" s="263"/>
      <c r="O82" s="12"/>
      <c r="P82" s="12">
        <f>SUM(L$73:N$73)</f>
        <v>0</v>
      </c>
      <c r="Q82" s="12"/>
      <c r="R82" s="12"/>
      <c r="S82" s="12">
        <f>SUM(O$73:Q$73)</f>
        <v>0</v>
      </c>
      <c r="T82" s="12"/>
      <c r="U82" s="12"/>
      <c r="V82" s="12">
        <f>SUM(R$73:T$73)</f>
        <v>0</v>
      </c>
      <c r="W82" s="12"/>
      <c r="X82" s="12"/>
      <c r="Y82" s="12">
        <f>SUM(U$73:W$73)</f>
        <v>0</v>
      </c>
      <c r="Z82" s="263"/>
      <c r="AA82" s="12"/>
      <c r="AB82" s="12">
        <f>SUM(X$73:Z$73)</f>
        <v>0</v>
      </c>
      <c r="AC82" s="12"/>
      <c r="AD82" s="12"/>
      <c r="AE82" s="12">
        <f>SUM(AA$73:AC$73)</f>
        <v>0</v>
      </c>
      <c r="AF82" s="12"/>
      <c r="AG82" s="12"/>
      <c r="AH82" s="12">
        <f>SUM(AD$73:AF$73)</f>
        <v>0</v>
      </c>
      <c r="AI82" s="12"/>
      <c r="AJ82" s="12"/>
      <c r="AK82" s="12">
        <f>SUM(AG$73:AI$73)</f>
        <v>0</v>
      </c>
      <c r="AL82" s="2"/>
      <c r="AM82" s="2"/>
    </row>
    <row r="83" spans="1:39" ht="13" x14ac:dyDescent="0.3">
      <c r="A83" s="13" t="s">
        <v>35</v>
      </c>
      <c r="B83" s="263"/>
      <c r="C83" s="12"/>
      <c r="D83" s="12"/>
      <c r="E83" s="12"/>
      <c r="F83" s="12">
        <f>SUM(B$73:D$73)</f>
        <v>0</v>
      </c>
      <c r="G83" s="12"/>
      <c r="H83" s="12"/>
      <c r="I83" s="12">
        <f>SUM(E$73:G$73)</f>
        <v>0</v>
      </c>
      <c r="J83" s="12"/>
      <c r="K83" s="12"/>
      <c r="L83" s="12">
        <f>SUM(H$73:J$73)</f>
        <v>0</v>
      </c>
      <c r="M83" s="264"/>
      <c r="N83" s="263"/>
      <c r="O83" s="12">
        <f>SUM(K$73:M$73)</f>
        <v>0</v>
      </c>
      <c r="P83" s="12"/>
      <c r="Q83" s="12"/>
      <c r="R83" s="12">
        <f>SUM(N$73:P$73)</f>
        <v>0</v>
      </c>
      <c r="S83" s="12"/>
      <c r="T83" s="12"/>
      <c r="U83" s="12">
        <f>SUM(Q$73:S$73)</f>
        <v>0</v>
      </c>
      <c r="V83" s="12"/>
      <c r="W83" s="12"/>
      <c r="X83" s="12">
        <f>SUM(T$73:V$73)</f>
        <v>0</v>
      </c>
      <c r="Y83" s="264"/>
      <c r="Z83" s="263"/>
      <c r="AA83" s="12">
        <f>SUM(W$73:Y$73)</f>
        <v>0</v>
      </c>
      <c r="AB83" s="12"/>
      <c r="AC83" s="12"/>
      <c r="AD83" s="12">
        <f>SUM(Z$73:AB$73)</f>
        <v>0</v>
      </c>
      <c r="AE83" s="12"/>
      <c r="AF83" s="12"/>
      <c r="AG83" s="12">
        <f>SUM(AC$73:AE$73)</f>
        <v>0</v>
      </c>
      <c r="AH83" s="12"/>
      <c r="AI83" s="12"/>
      <c r="AJ83" s="12">
        <f>SUM(AF$73:AH$73)</f>
        <v>0</v>
      </c>
      <c r="AK83" s="264"/>
      <c r="AL83" s="2"/>
      <c r="AM83" s="2"/>
    </row>
    <row r="84" spans="1:39" ht="13" x14ac:dyDescent="0.3">
      <c r="A84" s="13" t="s">
        <v>36</v>
      </c>
      <c r="B84" s="263"/>
      <c r="C84" s="12"/>
      <c r="D84" s="12"/>
      <c r="E84" s="12">
        <f>SUM(A$73:C$73)</f>
        <v>0</v>
      </c>
      <c r="F84" s="12"/>
      <c r="G84" s="12"/>
      <c r="H84" s="12">
        <f>SUM(D$73:F$73)</f>
        <v>0</v>
      </c>
      <c r="I84" s="12"/>
      <c r="J84" s="12"/>
      <c r="K84" s="12">
        <f>SUM(G$73:I$73)</f>
        <v>0</v>
      </c>
      <c r="L84" s="12"/>
      <c r="M84" s="264"/>
      <c r="N84" s="12">
        <f>SUM(J$73:L$73)</f>
        <v>0</v>
      </c>
      <c r="O84" s="12"/>
      <c r="P84" s="12"/>
      <c r="Q84" s="12">
        <f>SUM(M$73:O$73)</f>
        <v>0</v>
      </c>
      <c r="R84" s="12"/>
      <c r="S84" s="12"/>
      <c r="T84" s="12">
        <f>SUM(P$73:R$73)</f>
        <v>0</v>
      </c>
      <c r="U84" s="12"/>
      <c r="V84" s="12"/>
      <c r="W84" s="12">
        <f>SUM(S$73:U$73)</f>
        <v>0</v>
      </c>
      <c r="X84" s="12"/>
      <c r="Y84" s="264"/>
      <c r="Z84" s="12">
        <f>SUM(V$73:X$73)</f>
        <v>0</v>
      </c>
      <c r="AA84" s="12"/>
      <c r="AB84" s="12"/>
      <c r="AC84" s="12">
        <f>SUM(Y$73:AA$73)</f>
        <v>0</v>
      </c>
      <c r="AD84" s="12"/>
      <c r="AE84" s="12"/>
      <c r="AF84" s="12">
        <f>SUM(AB$73:AD$73)</f>
        <v>0</v>
      </c>
      <c r="AG84" s="12"/>
      <c r="AH84" s="12"/>
      <c r="AI84" s="12">
        <f>SUM(AE$73:AG$73)</f>
        <v>0</v>
      </c>
      <c r="AJ84" s="12"/>
      <c r="AK84" s="264"/>
      <c r="AL84" s="2"/>
      <c r="AM84" s="2"/>
    </row>
    <row r="85" spans="1:39" ht="13" x14ac:dyDescent="0.3">
      <c r="A85" s="13" t="s">
        <v>37</v>
      </c>
      <c r="B85" s="263"/>
      <c r="C85" s="12"/>
      <c r="D85" s="12">
        <f>SUM(A$73:B$73)</f>
        <v>0</v>
      </c>
      <c r="E85" s="12"/>
      <c r="F85" s="12"/>
      <c r="G85" s="12">
        <f>SUM(C$73:E$73)</f>
        <v>0</v>
      </c>
      <c r="H85" s="12"/>
      <c r="I85" s="12"/>
      <c r="J85" s="12">
        <f>SUM(F$73:H$73)</f>
        <v>0</v>
      </c>
      <c r="K85" s="12"/>
      <c r="L85" s="12"/>
      <c r="M85" s="12">
        <f>SUM(I$73:K$73)</f>
        <v>0</v>
      </c>
      <c r="N85" s="263"/>
      <c r="O85" s="12"/>
      <c r="P85" s="12">
        <f>SUM(L$73:N$73)</f>
        <v>0</v>
      </c>
      <c r="Q85" s="12"/>
      <c r="R85" s="12"/>
      <c r="S85" s="12">
        <f>SUM(O$73:Q$73)</f>
        <v>0</v>
      </c>
      <c r="T85" s="12"/>
      <c r="U85" s="12"/>
      <c r="V85" s="12">
        <f>SUM(R$73:T$73)</f>
        <v>0</v>
      </c>
      <c r="W85" s="12"/>
      <c r="X85" s="12"/>
      <c r="Y85" s="12">
        <f>SUM(U$73:W$73)</f>
        <v>0</v>
      </c>
      <c r="Z85" s="263"/>
      <c r="AA85" s="12"/>
      <c r="AB85" s="12">
        <f>SUM(X$73:Z$73)</f>
        <v>0</v>
      </c>
      <c r="AC85" s="12"/>
      <c r="AD85" s="12"/>
      <c r="AE85" s="12">
        <f>SUM(AA$73:AC$73)</f>
        <v>0</v>
      </c>
      <c r="AF85" s="12"/>
      <c r="AG85" s="12"/>
      <c r="AH85" s="12">
        <f>SUM(AD$73:AF$73)</f>
        <v>0</v>
      </c>
      <c r="AI85" s="12"/>
      <c r="AJ85" s="12"/>
      <c r="AK85" s="12">
        <f>SUM(AG$73:AI$73)</f>
        <v>0</v>
      </c>
      <c r="AL85" s="2"/>
      <c r="AM85" s="2"/>
    </row>
    <row r="86" spans="1:39" ht="13" x14ac:dyDescent="0.3">
      <c r="A86" s="13" t="s">
        <v>38</v>
      </c>
      <c r="B86" s="263"/>
      <c r="C86" s="12"/>
      <c r="D86" s="12"/>
      <c r="E86" s="12"/>
      <c r="F86" s="12">
        <f>SUM(B$73:D$73)</f>
        <v>0</v>
      </c>
      <c r="G86" s="12"/>
      <c r="H86" s="12"/>
      <c r="I86" s="12">
        <f>SUM(E$73:G$73)</f>
        <v>0</v>
      </c>
      <c r="J86" s="12"/>
      <c r="K86" s="12"/>
      <c r="L86" s="12">
        <f>SUM(H$73:J$73)</f>
        <v>0</v>
      </c>
      <c r="M86" s="264"/>
      <c r="N86" s="263"/>
      <c r="O86" s="12">
        <f>SUM(K$73:M$73)</f>
        <v>0</v>
      </c>
      <c r="P86" s="12"/>
      <c r="Q86" s="12"/>
      <c r="R86" s="12">
        <f>SUM(N$73:P$73)</f>
        <v>0</v>
      </c>
      <c r="S86" s="12"/>
      <c r="T86" s="12"/>
      <c r="U86" s="12">
        <f>SUM(Q$73:S$73)</f>
        <v>0</v>
      </c>
      <c r="V86" s="12"/>
      <c r="W86" s="12"/>
      <c r="X86" s="12">
        <f>SUM(T$73:V$73)</f>
        <v>0</v>
      </c>
      <c r="Y86" s="264"/>
      <c r="Z86" s="263"/>
      <c r="AA86" s="12">
        <f>SUM(W$73:Y$73)</f>
        <v>0</v>
      </c>
      <c r="AB86" s="12"/>
      <c r="AC86" s="12"/>
      <c r="AD86" s="12">
        <f>SUM(Z$73:AB$73)</f>
        <v>0</v>
      </c>
      <c r="AE86" s="12"/>
      <c r="AF86" s="12"/>
      <c r="AG86" s="12">
        <f>SUM(AC$73:AE$73)</f>
        <v>0</v>
      </c>
      <c r="AH86" s="12"/>
      <c r="AI86" s="12"/>
      <c r="AJ86" s="12">
        <f>SUM(AF$73:AH$73)</f>
        <v>0</v>
      </c>
      <c r="AK86" s="264"/>
      <c r="AL86" s="2"/>
      <c r="AM86" s="2"/>
    </row>
    <row r="87" spans="1:39" ht="13" x14ac:dyDescent="0.3">
      <c r="A87" s="13" t="s">
        <v>39</v>
      </c>
      <c r="B87" s="263"/>
      <c r="C87" s="12"/>
      <c r="D87" s="12"/>
      <c r="E87" s="12">
        <f>SUM(A$73:C$73)</f>
        <v>0</v>
      </c>
      <c r="F87" s="12"/>
      <c r="G87" s="12"/>
      <c r="H87" s="12">
        <f>SUM(D$73:F$73)</f>
        <v>0</v>
      </c>
      <c r="I87" s="12"/>
      <c r="J87" s="12"/>
      <c r="K87" s="12">
        <f>SUM(G$73:I$73)</f>
        <v>0</v>
      </c>
      <c r="L87" s="12"/>
      <c r="M87" s="264"/>
      <c r="N87" s="12">
        <f>SUM(J$73:L$73)</f>
        <v>0</v>
      </c>
      <c r="O87" s="12"/>
      <c r="P87" s="12"/>
      <c r="Q87" s="12">
        <f>SUM(M$73:O$73)</f>
        <v>0</v>
      </c>
      <c r="R87" s="12"/>
      <c r="S87" s="12"/>
      <c r="T87" s="12">
        <f>SUM(P$73:R$73)</f>
        <v>0</v>
      </c>
      <c r="U87" s="12"/>
      <c r="V87" s="12"/>
      <c r="W87" s="12">
        <f>SUM(S$73:U$73)</f>
        <v>0</v>
      </c>
      <c r="X87" s="12"/>
      <c r="Y87" s="264"/>
      <c r="Z87" s="12">
        <f>SUM(V$73:X$73)</f>
        <v>0</v>
      </c>
      <c r="AA87" s="12"/>
      <c r="AB87" s="12"/>
      <c r="AC87" s="12">
        <f>SUM(Y$73:AA$73)</f>
        <v>0</v>
      </c>
      <c r="AD87" s="12"/>
      <c r="AE87" s="12"/>
      <c r="AF87" s="12">
        <f>SUM(AB$73:AD$73)</f>
        <v>0</v>
      </c>
      <c r="AG87" s="12"/>
      <c r="AH87" s="12"/>
      <c r="AI87" s="12">
        <f>SUM(AE$73:AG$73)</f>
        <v>0</v>
      </c>
      <c r="AJ87" s="12"/>
      <c r="AK87" s="264"/>
      <c r="AL87" s="2"/>
      <c r="AM87" s="2"/>
    </row>
    <row r="88" spans="1:39" ht="13" x14ac:dyDescent="0.3">
      <c r="A88" s="13" t="s">
        <v>40</v>
      </c>
      <c r="B88" s="263"/>
      <c r="C88" s="12"/>
      <c r="D88" s="12">
        <f>SUM(A$73:B$73)</f>
        <v>0</v>
      </c>
      <c r="E88" s="12"/>
      <c r="F88" s="12"/>
      <c r="G88" s="12">
        <f>SUM(C$73:E$73)</f>
        <v>0</v>
      </c>
      <c r="H88" s="12"/>
      <c r="I88" s="12"/>
      <c r="J88" s="12">
        <f>SUM(F$73:H$73)</f>
        <v>0</v>
      </c>
      <c r="K88" s="12"/>
      <c r="L88" s="12"/>
      <c r="M88" s="12">
        <f>SUM(I$73:K$73)</f>
        <v>0</v>
      </c>
      <c r="N88" s="263"/>
      <c r="O88" s="12"/>
      <c r="P88" s="12">
        <f>SUM(L$73:N$73)</f>
        <v>0</v>
      </c>
      <c r="Q88" s="12"/>
      <c r="R88" s="12"/>
      <c r="S88" s="12">
        <f>SUM(O$73:Q$73)</f>
        <v>0</v>
      </c>
      <c r="T88" s="12"/>
      <c r="U88" s="12"/>
      <c r="V88" s="12">
        <f>SUM(R$73:T$73)</f>
        <v>0</v>
      </c>
      <c r="W88" s="12"/>
      <c r="X88" s="12"/>
      <c r="Y88" s="12">
        <f>SUM(U$73:W$73)</f>
        <v>0</v>
      </c>
      <c r="Z88" s="263"/>
      <c r="AA88" s="12"/>
      <c r="AB88" s="12">
        <f>SUM(X$73:Z$73)</f>
        <v>0</v>
      </c>
      <c r="AC88" s="12"/>
      <c r="AD88" s="12"/>
      <c r="AE88" s="12">
        <f>SUM(AA$73:AC$73)</f>
        <v>0</v>
      </c>
      <c r="AF88" s="12"/>
      <c r="AG88" s="12"/>
      <c r="AH88" s="12">
        <f>SUM(AD$73:AF$73)</f>
        <v>0</v>
      </c>
      <c r="AI88" s="12"/>
      <c r="AJ88" s="12"/>
      <c r="AK88" s="12">
        <f>SUM(AG$73:AI$73)</f>
        <v>0</v>
      </c>
      <c r="AL88" s="2"/>
      <c r="AM88" s="2"/>
    </row>
    <row r="89" spans="1:39" ht="13" x14ac:dyDescent="0.3">
      <c r="A89" s="13" t="s">
        <v>41</v>
      </c>
      <c r="B89" s="263"/>
      <c r="C89" s="12"/>
      <c r="D89" s="12"/>
      <c r="E89" s="12"/>
      <c r="F89" s="12">
        <f>SUM(B$73:D$73)</f>
        <v>0</v>
      </c>
      <c r="G89" s="12"/>
      <c r="H89" s="12"/>
      <c r="I89" s="12">
        <f>SUM(E$73:G$73)</f>
        <v>0</v>
      </c>
      <c r="J89" s="12"/>
      <c r="K89" s="12"/>
      <c r="L89" s="12">
        <f>SUM(H$73:J$73)</f>
        <v>0</v>
      </c>
      <c r="M89" s="264"/>
      <c r="N89" s="263"/>
      <c r="O89" s="12">
        <f>SUM(K$73:M$73)</f>
        <v>0</v>
      </c>
      <c r="P89" s="12"/>
      <c r="Q89" s="12"/>
      <c r="R89" s="12">
        <f>SUM(N$73:P$73)</f>
        <v>0</v>
      </c>
      <c r="S89" s="12"/>
      <c r="T89" s="12"/>
      <c r="U89" s="12">
        <f>SUM(Q$73:S$73)</f>
        <v>0</v>
      </c>
      <c r="V89" s="12"/>
      <c r="W89" s="12"/>
      <c r="X89" s="12">
        <f>SUM(T$73:V$73)</f>
        <v>0</v>
      </c>
      <c r="Y89" s="264"/>
      <c r="Z89" s="263"/>
      <c r="AA89" s="12">
        <f>SUM(W$73:Y$73)</f>
        <v>0</v>
      </c>
      <c r="AB89" s="12"/>
      <c r="AC89" s="12"/>
      <c r="AD89" s="12">
        <f>SUM(Z$73:AB$73)</f>
        <v>0</v>
      </c>
      <c r="AE89" s="12"/>
      <c r="AF89" s="12"/>
      <c r="AG89" s="12">
        <f>SUM(AC$73:AE$73)</f>
        <v>0</v>
      </c>
      <c r="AH89" s="12"/>
      <c r="AI89" s="12"/>
      <c r="AJ89" s="12">
        <f>SUM(AF$73:AH$73)</f>
        <v>0</v>
      </c>
      <c r="AK89" s="264"/>
      <c r="AL89" s="2"/>
      <c r="AM89" s="2"/>
    </row>
    <row r="90" spans="1:39" ht="13" x14ac:dyDescent="0.3">
      <c r="A90" s="13" t="s">
        <v>42</v>
      </c>
      <c r="B90" s="263"/>
      <c r="C90" s="12"/>
      <c r="D90" s="12"/>
      <c r="E90" s="12">
        <f>SUM(A$73:C$73)</f>
        <v>0</v>
      </c>
      <c r="F90" s="12"/>
      <c r="G90" s="12"/>
      <c r="H90" s="12">
        <f>SUM(D$73:F$73)</f>
        <v>0</v>
      </c>
      <c r="I90" s="12"/>
      <c r="J90" s="12"/>
      <c r="K90" s="12">
        <f>SUM(G$73:I$73)</f>
        <v>0</v>
      </c>
      <c r="L90" s="12"/>
      <c r="M90" s="264"/>
      <c r="N90" s="12">
        <f>SUM(J$73:L$73)</f>
        <v>0</v>
      </c>
      <c r="O90" s="12"/>
      <c r="P90" s="12"/>
      <c r="Q90" s="12">
        <f>SUM(M$73:O$73)</f>
        <v>0</v>
      </c>
      <c r="R90" s="12"/>
      <c r="S90" s="12"/>
      <c r="T90" s="12">
        <f>SUM(P$73:R$73)</f>
        <v>0</v>
      </c>
      <c r="U90" s="12"/>
      <c r="V90" s="12"/>
      <c r="W90" s="12">
        <f>SUM(S$73:U$73)</f>
        <v>0</v>
      </c>
      <c r="X90" s="12"/>
      <c r="Y90" s="264"/>
      <c r="Z90" s="12">
        <f>SUM(V$73:X$73)</f>
        <v>0</v>
      </c>
      <c r="AA90" s="12"/>
      <c r="AB90" s="12"/>
      <c r="AC90" s="12">
        <f>SUM(Y$73:AA$73)</f>
        <v>0</v>
      </c>
      <c r="AD90" s="12"/>
      <c r="AE90" s="12"/>
      <c r="AF90" s="12">
        <f>SUM(AB$73:AD$73)</f>
        <v>0</v>
      </c>
      <c r="AG90" s="12"/>
      <c r="AH90" s="12"/>
      <c r="AI90" s="12">
        <f>SUM(AE$73:AG$73)</f>
        <v>0</v>
      </c>
      <c r="AJ90" s="12"/>
      <c r="AK90" s="264"/>
      <c r="AL90" s="2"/>
      <c r="AM90" s="2"/>
    </row>
    <row r="91" spans="1:39" ht="13" x14ac:dyDescent="0.3">
      <c r="A91" s="13" t="s">
        <v>43</v>
      </c>
      <c r="B91" s="263"/>
      <c r="C91" s="12"/>
      <c r="D91" s="12">
        <f>SUM(A$73:B$73)</f>
        <v>0</v>
      </c>
      <c r="E91" s="12"/>
      <c r="F91" s="12"/>
      <c r="G91" s="12">
        <f>SUM(C$73:E$73)</f>
        <v>0</v>
      </c>
      <c r="H91" s="12"/>
      <c r="I91" s="12"/>
      <c r="J91" s="12">
        <f>SUM(F$73:H$73)</f>
        <v>0</v>
      </c>
      <c r="K91" s="12"/>
      <c r="L91" s="12"/>
      <c r="M91" s="12">
        <f>SUM(I$73:K$73)</f>
        <v>0</v>
      </c>
      <c r="N91" s="263"/>
      <c r="O91" s="12"/>
      <c r="P91" s="12">
        <f>SUM(L$73:N$73)</f>
        <v>0</v>
      </c>
      <c r="Q91" s="12"/>
      <c r="R91" s="12"/>
      <c r="S91" s="12">
        <f>SUM(O$73:Q$73)</f>
        <v>0</v>
      </c>
      <c r="T91" s="12"/>
      <c r="U91" s="12"/>
      <c r="V91" s="12">
        <f>SUM(R$73:T$73)</f>
        <v>0</v>
      </c>
      <c r="W91" s="12"/>
      <c r="X91" s="12"/>
      <c r="Y91" s="12">
        <f>SUM(U$73:W$73)</f>
        <v>0</v>
      </c>
      <c r="Z91" s="263"/>
      <c r="AA91" s="12"/>
      <c r="AB91" s="12">
        <f>SUM(X$73:Z$73)</f>
        <v>0</v>
      </c>
      <c r="AC91" s="12"/>
      <c r="AD91" s="12"/>
      <c r="AE91" s="12">
        <f>SUM(AA$73:AC$73)</f>
        <v>0</v>
      </c>
      <c r="AF91" s="12"/>
      <c r="AG91" s="12"/>
      <c r="AH91" s="12">
        <f>SUM(AD$73:AF$73)</f>
        <v>0</v>
      </c>
      <c r="AI91" s="12"/>
      <c r="AJ91" s="12"/>
      <c r="AK91" s="12">
        <f>SUM(AG$73:AI$73)</f>
        <v>0</v>
      </c>
      <c r="AL91" s="2"/>
      <c r="AM91" s="2"/>
    </row>
    <row r="92" spans="1:39" ht="13" x14ac:dyDescent="0.3">
      <c r="A92" s="13" t="s">
        <v>56</v>
      </c>
      <c r="B92" s="29">
        <v>0</v>
      </c>
      <c r="C92" s="7">
        <v>0</v>
      </c>
      <c r="D92" s="7">
        <f t="shared" ref="D92:Y92" si="15">B73</f>
        <v>0</v>
      </c>
      <c r="E92" s="7">
        <f t="shared" si="15"/>
        <v>0</v>
      </c>
      <c r="F92" s="7">
        <f t="shared" si="15"/>
        <v>0</v>
      </c>
      <c r="G92" s="7">
        <f t="shared" si="15"/>
        <v>0</v>
      </c>
      <c r="H92" s="7">
        <f t="shared" si="15"/>
        <v>0</v>
      </c>
      <c r="I92" s="7">
        <f t="shared" si="15"/>
        <v>0</v>
      </c>
      <c r="J92" s="7">
        <f t="shared" si="15"/>
        <v>0</v>
      </c>
      <c r="K92" s="7">
        <f t="shared" si="15"/>
        <v>0</v>
      </c>
      <c r="L92" s="7">
        <f t="shared" si="15"/>
        <v>0</v>
      </c>
      <c r="M92" s="30">
        <f t="shared" si="15"/>
        <v>0</v>
      </c>
      <c r="N92" s="29">
        <f t="shared" si="15"/>
        <v>0</v>
      </c>
      <c r="O92" s="7">
        <f t="shared" si="15"/>
        <v>0</v>
      </c>
      <c r="P92" s="7">
        <f t="shared" si="15"/>
        <v>0</v>
      </c>
      <c r="Q92" s="7">
        <f t="shared" si="15"/>
        <v>0</v>
      </c>
      <c r="R92" s="7">
        <f t="shared" si="15"/>
        <v>0</v>
      </c>
      <c r="S92" s="7">
        <f t="shared" si="15"/>
        <v>0</v>
      </c>
      <c r="T92" s="7">
        <f t="shared" si="15"/>
        <v>0</v>
      </c>
      <c r="U92" s="7">
        <f t="shared" si="15"/>
        <v>0</v>
      </c>
      <c r="V92" s="7">
        <f t="shared" si="15"/>
        <v>0</v>
      </c>
      <c r="W92" s="7">
        <f t="shared" si="15"/>
        <v>0</v>
      </c>
      <c r="X92" s="7">
        <f t="shared" si="15"/>
        <v>0</v>
      </c>
      <c r="Y92" s="30">
        <f t="shared" si="15"/>
        <v>0</v>
      </c>
      <c r="Z92" s="29">
        <f t="shared" ref="Z92" si="16">X73</f>
        <v>0</v>
      </c>
      <c r="AA92" s="7">
        <f t="shared" ref="AA92" si="17">Y73</f>
        <v>0</v>
      </c>
      <c r="AB92" s="7">
        <f t="shared" ref="AB92" si="18">Z73</f>
        <v>0</v>
      </c>
      <c r="AC92" s="7">
        <f t="shared" ref="AC92" si="19">AA73</f>
        <v>0</v>
      </c>
      <c r="AD92" s="7">
        <f t="shared" ref="AD92" si="20">AB73</f>
        <v>0</v>
      </c>
      <c r="AE92" s="7">
        <f t="shared" ref="AE92" si="21">AC73</f>
        <v>0</v>
      </c>
      <c r="AF92" s="7">
        <f t="shared" ref="AF92" si="22">AD73</f>
        <v>0</v>
      </c>
      <c r="AG92" s="7">
        <f t="shared" ref="AG92" si="23">AE73</f>
        <v>0</v>
      </c>
      <c r="AH92" s="7">
        <f t="shared" ref="AH92" si="24">AF73</f>
        <v>0</v>
      </c>
      <c r="AI92" s="7">
        <f t="shared" ref="AI92" si="25">AG73</f>
        <v>0</v>
      </c>
      <c r="AJ92" s="7">
        <f t="shared" ref="AJ92" si="26">AH73</f>
        <v>0</v>
      </c>
      <c r="AK92" s="30">
        <f t="shared" ref="AK92" si="27">AI73</f>
        <v>0</v>
      </c>
      <c r="AL92" s="2"/>
      <c r="AM92" s="2"/>
    </row>
    <row r="93" spans="1:39" x14ac:dyDescent="0.25">
      <c r="A93" s="13" t="s">
        <v>57</v>
      </c>
      <c r="B93" s="29">
        <f>INDEX(B80:B91,Admin!$J$3)</f>
        <v>0</v>
      </c>
      <c r="C93" s="7">
        <f>INDEX(C80:C91,Admin!$J$3)</f>
        <v>0</v>
      </c>
      <c r="D93" s="7">
        <f>INDEX(D80:D91,Admin!$J$3)</f>
        <v>0</v>
      </c>
      <c r="E93" s="7">
        <f>INDEX(E80:E91,Admin!$J$3)</f>
        <v>0</v>
      </c>
      <c r="F93" s="7">
        <f>INDEX(F80:F91,Admin!$J$3)</f>
        <v>0</v>
      </c>
      <c r="G93" s="7">
        <f>INDEX(G80:G91,Admin!$J$3)</f>
        <v>0</v>
      </c>
      <c r="H93" s="7">
        <f>INDEX(H80:H91,Admin!$J$3)</f>
        <v>0</v>
      </c>
      <c r="I93" s="7">
        <f>INDEX(I80:I91,Admin!$J$3)</f>
        <v>0</v>
      </c>
      <c r="J93" s="7">
        <f>INDEX(J80:J91,Admin!$J$3)</f>
        <v>0</v>
      </c>
      <c r="K93" s="7">
        <f>INDEX(K80:K91,Admin!$J$3)</f>
        <v>0</v>
      </c>
      <c r="L93" s="7">
        <f>INDEX(L80:L91,Admin!$J$3)</f>
        <v>0</v>
      </c>
      <c r="M93" s="30">
        <f>INDEX(M80:M91,Admin!$J$3)</f>
        <v>0</v>
      </c>
      <c r="N93" s="29">
        <f>INDEX(N80:N91,Admin!$J$3)</f>
        <v>0</v>
      </c>
      <c r="O93" s="7">
        <f>INDEX(O80:O91,Admin!$J$3)</f>
        <v>0</v>
      </c>
      <c r="P93" s="7">
        <f>INDEX(P80:P91,Admin!$J$3)</f>
        <v>0</v>
      </c>
      <c r="Q93" s="7">
        <f>INDEX(Q80:Q91,Admin!$J$3)</f>
        <v>0</v>
      </c>
      <c r="R93" s="7">
        <f>INDEX(R80:R91,Admin!$J$3)</f>
        <v>0</v>
      </c>
      <c r="S93" s="7">
        <f>INDEX(S80:S91,Admin!$J$3)</f>
        <v>0</v>
      </c>
      <c r="T93" s="7">
        <f>INDEX(T80:T91,Admin!$J$3)</f>
        <v>0</v>
      </c>
      <c r="U93" s="7">
        <f>INDEX(U80:U91,Admin!$J$3)</f>
        <v>0</v>
      </c>
      <c r="V93" s="7">
        <f>INDEX(V80:V91,Admin!$J$3)</f>
        <v>0</v>
      </c>
      <c r="W93" s="7">
        <f>INDEX(W80:W91,Admin!$J$3)</f>
        <v>0</v>
      </c>
      <c r="X93" s="7">
        <f>INDEX(X80:X91,Admin!$J$3)</f>
        <v>0</v>
      </c>
      <c r="Y93" s="30">
        <f>INDEX(Y80:Y91,Admin!$J$3)</f>
        <v>0</v>
      </c>
      <c r="Z93" s="29">
        <f>INDEX(Z80:Z91,Admin!$J$3)</f>
        <v>0</v>
      </c>
      <c r="AA93" s="7">
        <f>INDEX(AA80:AA91,Admin!$J$3)</f>
        <v>0</v>
      </c>
      <c r="AB93" s="7">
        <f>INDEX(AB80:AB91,Admin!$J$3)</f>
        <v>0</v>
      </c>
      <c r="AC93" s="7">
        <f>INDEX(AC80:AC91,Admin!$J$3)</f>
        <v>0</v>
      </c>
      <c r="AD93" s="7">
        <f>INDEX(AD80:AD91,Admin!$J$3)</f>
        <v>0</v>
      </c>
      <c r="AE93" s="7">
        <f>INDEX(AE80:AE91,Admin!$J$3)</f>
        <v>0</v>
      </c>
      <c r="AF93" s="7">
        <f>INDEX(AF80:AF91,Admin!$J$3)</f>
        <v>0</v>
      </c>
      <c r="AG93" s="7">
        <f>INDEX(AG80:AG91,Admin!$J$3)</f>
        <v>0</v>
      </c>
      <c r="AH93" s="7">
        <f>INDEX(AH80:AH91,Admin!$J$3)</f>
        <v>0</v>
      </c>
      <c r="AI93" s="7">
        <f>INDEX(AI80:AI91,Admin!$J$3)</f>
        <v>0</v>
      </c>
      <c r="AJ93" s="7">
        <f>INDEX(AJ80:AJ91,Admin!$J$3)</f>
        <v>0</v>
      </c>
      <c r="AK93" s="30">
        <f>INDEX(AK80:AK91,Admin!$J$3)</f>
        <v>0</v>
      </c>
    </row>
    <row r="94" spans="1:39" ht="13" x14ac:dyDescent="0.3">
      <c r="A94" s="13" t="s">
        <v>247</v>
      </c>
      <c r="B94" s="29"/>
      <c r="C94" s="7"/>
      <c r="D94" s="7"/>
      <c r="E94" s="7"/>
      <c r="F94" s="7"/>
      <c r="G94" s="7"/>
      <c r="H94" s="7"/>
      <c r="I94" s="7"/>
      <c r="J94" s="7"/>
      <c r="K94" s="7"/>
      <c r="L94" s="7"/>
      <c r="M94" s="30"/>
      <c r="N94" s="29"/>
      <c r="O94" s="7"/>
      <c r="P94" s="7"/>
      <c r="Q94" s="7"/>
      <c r="R94" s="7"/>
      <c r="S94" s="7"/>
      <c r="T94" s="7"/>
      <c r="U94" s="7">
        <f>SUM($M$74)</f>
        <v>0</v>
      </c>
      <c r="V94" s="7"/>
      <c r="W94" s="7"/>
      <c r="X94" s="7"/>
      <c r="Y94" s="30"/>
      <c r="Z94" s="29"/>
      <c r="AA94" s="7"/>
      <c r="AB94" s="7"/>
      <c r="AC94" s="7"/>
      <c r="AD94" s="7"/>
      <c r="AE94" s="7"/>
      <c r="AF94" s="7"/>
      <c r="AG94" s="7">
        <f>SUM($M$74)</f>
        <v>0</v>
      </c>
      <c r="AH94" s="7"/>
      <c r="AI94" s="7"/>
      <c r="AJ94" s="7"/>
      <c r="AK94" s="30"/>
      <c r="AL94" s="2"/>
      <c r="AM94" s="2"/>
    </row>
    <row r="95" spans="1:39" ht="13" x14ac:dyDescent="0.3">
      <c r="A95" s="13" t="s">
        <v>246</v>
      </c>
      <c r="B95" s="29"/>
      <c r="C95" s="7"/>
      <c r="D95" s="7"/>
      <c r="E95" s="7"/>
      <c r="F95" s="7"/>
      <c r="G95" s="7"/>
      <c r="H95" s="7"/>
      <c r="I95" s="7"/>
      <c r="J95" s="7"/>
      <c r="K95" s="7"/>
      <c r="L95" s="7"/>
      <c r="M95" s="30"/>
      <c r="N95" s="29"/>
      <c r="O95" s="7">
        <f>SUM($M$74)</f>
        <v>0</v>
      </c>
      <c r="P95" s="7"/>
      <c r="Q95" s="7"/>
      <c r="R95" s="7"/>
      <c r="S95" s="7"/>
      <c r="T95" s="7"/>
      <c r="U95" s="7"/>
      <c r="V95" s="7"/>
      <c r="W95" s="7"/>
      <c r="X95" s="7"/>
      <c r="Y95" s="30"/>
      <c r="Z95" s="29"/>
      <c r="AA95" s="7">
        <f>SUM($M$74)</f>
        <v>0</v>
      </c>
      <c r="AB95" s="7"/>
      <c r="AC95" s="7"/>
      <c r="AD95" s="7"/>
      <c r="AE95" s="7"/>
      <c r="AF95" s="7"/>
      <c r="AG95" s="7"/>
      <c r="AH95" s="7"/>
      <c r="AI95" s="7"/>
      <c r="AJ95" s="7"/>
      <c r="AK95" s="30"/>
      <c r="AL95" s="2"/>
      <c r="AM95" s="2"/>
    </row>
    <row r="96" spans="1:39" ht="13" thickBot="1" x14ac:dyDescent="0.3">
      <c r="A96" s="163" t="s">
        <v>173</v>
      </c>
      <c r="B96" s="164"/>
      <c r="C96" s="165"/>
      <c r="D96" s="165"/>
      <c r="E96" s="165"/>
      <c r="F96" s="165"/>
      <c r="G96" s="165"/>
      <c r="H96" s="165"/>
      <c r="I96" s="165"/>
      <c r="J96" s="165"/>
      <c r="K96" s="165"/>
      <c r="L96" s="165"/>
      <c r="M96" s="166"/>
      <c r="N96" s="164"/>
      <c r="O96" s="165"/>
      <c r="P96" s="165"/>
      <c r="Q96" s="165"/>
      <c r="R96" s="165">
        <f>SUM(B73:M73)</f>
        <v>0</v>
      </c>
      <c r="S96" s="165"/>
      <c r="T96" s="165"/>
      <c r="U96" s="165"/>
      <c r="V96" s="165"/>
      <c r="W96" s="165"/>
      <c r="X96" s="165"/>
      <c r="Y96" s="166"/>
      <c r="Z96" s="164"/>
      <c r="AA96" s="165"/>
      <c r="AB96" s="165"/>
      <c r="AC96" s="165"/>
      <c r="AD96" s="165">
        <f>SUM(N73:Y73)</f>
        <v>0</v>
      </c>
      <c r="AE96" s="165"/>
      <c r="AF96" s="165"/>
      <c r="AG96" s="165"/>
      <c r="AH96" s="165"/>
      <c r="AI96" s="165"/>
      <c r="AJ96" s="165"/>
      <c r="AK96" s="166"/>
    </row>
    <row r="97" spans="1:39" ht="13.5" thickBot="1" x14ac:dyDescent="0.35">
      <c r="A97" s="13" t="str">
        <f>'Likvid Bud År1'!F82</f>
        <v>Redovisning varje månad</v>
      </c>
      <c r="B97" s="48">
        <f>INDEX(B92:B96,MATCH($A$97,$A$92:$A$96,0))</f>
        <v>0</v>
      </c>
      <c r="C97" s="49">
        <f>INDEX(C92:C96,MATCH($A$97,$A$92:$A$96,0))</f>
        <v>0</v>
      </c>
      <c r="D97" s="49">
        <f t="shared" ref="D97:Y97" si="28">INDEX(D92:D96,MATCH($A$97,$A$92:$A$96,0))</f>
        <v>0</v>
      </c>
      <c r="E97" s="49">
        <f t="shared" si="28"/>
        <v>0</v>
      </c>
      <c r="F97" s="49">
        <f t="shared" si="28"/>
        <v>0</v>
      </c>
      <c r="G97" s="49">
        <f t="shared" si="28"/>
        <v>0</v>
      </c>
      <c r="H97" s="49">
        <f t="shared" si="28"/>
        <v>0</v>
      </c>
      <c r="I97" s="49">
        <f t="shared" si="28"/>
        <v>0</v>
      </c>
      <c r="J97" s="49">
        <f t="shared" si="28"/>
        <v>0</v>
      </c>
      <c r="K97" s="49">
        <f t="shared" si="28"/>
        <v>0</v>
      </c>
      <c r="L97" s="49">
        <f t="shared" si="28"/>
        <v>0</v>
      </c>
      <c r="M97" s="50">
        <f t="shared" si="28"/>
        <v>0</v>
      </c>
      <c r="N97" s="48">
        <f t="shared" si="28"/>
        <v>0</v>
      </c>
      <c r="O97" s="49">
        <f t="shared" si="28"/>
        <v>0</v>
      </c>
      <c r="P97" s="49">
        <f t="shared" si="28"/>
        <v>0</v>
      </c>
      <c r="Q97" s="49">
        <f t="shared" si="28"/>
        <v>0</v>
      </c>
      <c r="R97" s="49">
        <f t="shared" si="28"/>
        <v>0</v>
      </c>
      <c r="S97" s="49">
        <f t="shared" si="28"/>
        <v>0</v>
      </c>
      <c r="T97" s="49">
        <f t="shared" si="28"/>
        <v>0</v>
      </c>
      <c r="U97" s="49">
        <f t="shared" si="28"/>
        <v>0</v>
      </c>
      <c r="V97" s="49">
        <f t="shared" si="28"/>
        <v>0</v>
      </c>
      <c r="W97" s="49">
        <f t="shared" si="28"/>
        <v>0</v>
      </c>
      <c r="X97" s="49">
        <f t="shared" si="28"/>
        <v>0</v>
      </c>
      <c r="Y97" s="50">
        <f t="shared" si="28"/>
        <v>0</v>
      </c>
      <c r="Z97" s="48">
        <f t="shared" ref="Z97:AK97" si="29">INDEX(Z92:Z96,MATCH($A$97,$A$92:$A$96,0))</f>
        <v>0</v>
      </c>
      <c r="AA97" s="49">
        <f t="shared" si="29"/>
        <v>0</v>
      </c>
      <c r="AB97" s="49">
        <f t="shared" si="29"/>
        <v>0</v>
      </c>
      <c r="AC97" s="49">
        <f t="shared" si="29"/>
        <v>0</v>
      </c>
      <c r="AD97" s="49">
        <f t="shared" si="29"/>
        <v>0</v>
      </c>
      <c r="AE97" s="49">
        <f t="shared" si="29"/>
        <v>0</v>
      </c>
      <c r="AF97" s="49">
        <f t="shared" si="29"/>
        <v>0</v>
      </c>
      <c r="AG97" s="49">
        <f t="shared" si="29"/>
        <v>0</v>
      </c>
      <c r="AH97" s="49">
        <f t="shared" si="29"/>
        <v>0</v>
      </c>
      <c r="AI97" s="49">
        <f t="shared" si="29"/>
        <v>0</v>
      </c>
      <c r="AJ97" s="49">
        <f t="shared" si="29"/>
        <v>0</v>
      </c>
      <c r="AK97" s="50">
        <f t="shared" si="29"/>
        <v>0</v>
      </c>
      <c r="AL97" s="2"/>
      <c r="AM97" s="2"/>
    </row>
    <row r="99" spans="1:39" ht="13" x14ac:dyDescent="0.3">
      <c r="A99" s="8" t="s">
        <v>62</v>
      </c>
      <c r="B99" s="8" t="s">
        <v>299</v>
      </c>
      <c r="C99" s="8" t="s">
        <v>300</v>
      </c>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row>
    <row r="100" spans="1:39" x14ac:dyDescent="0.25">
      <c r="A100" s="12" t="s">
        <v>56</v>
      </c>
      <c r="B100" s="7">
        <f>SUM(B73:M73)-SUM(B92:M92)</f>
        <v>0</v>
      </c>
      <c r="C100" s="7">
        <f>B100+SUM(N73:Y73)-SUM(N92:Y92)</f>
        <v>0</v>
      </c>
    </row>
    <row r="101" spans="1:39" x14ac:dyDescent="0.25">
      <c r="A101" s="12" t="s">
        <v>57</v>
      </c>
      <c r="B101" s="7">
        <f>SUM(B73:M73)-SUM(B93:M93)</f>
        <v>0</v>
      </c>
      <c r="C101" s="7">
        <f>B101+SUM(N73:Y73)-SUM(N93:Y93)</f>
        <v>0</v>
      </c>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row>
    <row r="102" spans="1:39" x14ac:dyDescent="0.25">
      <c r="A102" s="13" t="s">
        <v>172</v>
      </c>
      <c r="B102" s="7">
        <f>SUM(B73:M73)-SUM(B94:M94)</f>
        <v>0</v>
      </c>
      <c r="C102" s="7">
        <f>B102+SUM(N73:Y73)-SUM(N94:Y94)</f>
        <v>0</v>
      </c>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row>
    <row r="103" spans="1:39" x14ac:dyDescent="0.25">
      <c r="A103" s="13" t="s">
        <v>173</v>
      </c>
      <c r="B103" s="7">
        <f>SUM(B73:M73)-SUM(B96:M96)</f>
        <v>0</v>
      </c>
      <c r="C103" s="7">
        <f>B103+SUM(N73:Y73)-SUM(N96:Y96)</f>
        <v>0</v>
      </c>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row>
    <row r="104" spans="1:39" x14ac:dyDescent="0.2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row>
    <row r="105" spans="1:39" x14ac:dyDescent="0.2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row>
    <row r="106" spans="1:39" ht="13" x14ac:dyDescent="0.3">
      <c r="A106" s="2" t="s">
        <v>301</v>
      </c>
      <c r="B106" s="80" t="s">
        <v>71</v>
      </c>
      <c r="C106" s="81" t="s">
        <v>72</v>
      </c>
      <c r="D106" s="81" t="s">
        <v>73</v>
      </c>
      <c r="E106" s="81" t="s">
        <v>74</v>
      </c>
      <c r="F106" s="81" t="s">
        <v>75</v>
      </c>
      <c r="G106" s="81" t="s">
        <v>76</v>
      </c>
      <c r="H106" s="81" t="s">
        <v>77</v>
      </c>
      <c r="I106" s="81" t="s">
        <v>78</v>
      </c>
      <c r="J106" s="81" t="s">
        <v>79</v>
      </c>
      <c r="K106" s="81" t="s">
        <v>80</v>
      </c>
      <c r="L106" s="81" t="s">
        <v>81</v>
      </c>
      <c r="M106" s="82" t="s">
        <v>82</v>
      </c>
      <c r="N106" s="80" t="s">
        <v>71</v>
      </c>
      <c r="O106" s="81" t="s">
        <v>72</v>
      </c>
      <c r="P106" s="81" t="s">
        <v>73</v>
      </c>
      <c r="Q106" s="81" t="s">
        <v>74</v>
      </c>
      <c r="R106" s="81" t="s">
        <v>75</v>
      </c>
      <c r="S106" s="81" t="s">
        <v>76</v>
      </c>
      <c r="T106" s="81" t="s">
        <v>77</v>
      </c>
      <c r="U106" s="81" t="s">
        <v>78</v>
      </c>
      <c r="V106" s="81" t="s">
        <v>79</v>
      </c>
      <c r="W106" s="81" t="s">
        <v>80</v>
      </c>
      <c r="X106" s="81" t="s">
        <v>81</v>
      </c>
      <c r="Y106" s="82" t="s">
        <v>82</v>
      </c>
      <c r="Z106" s="80" t="s">
        <v>71</v>
      </c>
      <c r="AA106" s="81" t="s">
        <v>72</v>
      </c>
      <c r="AB106" s="81" t="s">
        <v>73</v>
      </c>
      <c r="AC106" s="81" t="s">
        <v>74</v>
      </c>
      <c r="AD106" s="81" t="s">
        <v>75</v>
      </c>
      <c r="AE106" s="81" t="s">
        <v>76</v>
      </c>
      <c r="AF106" s="81" t="s">
        <v>77</v>
      </c>
      <c r="AG106" s="81" t="s">
        <v>78</v>
      </c>
      <c r="AH106" s="81" t="s">
        <v>79</v>
      </c>
      <c r="AI106" s="81" t="s">
        <v>80</v>
      </c>
      <c r="AJ106" s="81" t="s">
        <v>81</v>
      </c>
      <c r="AK106" s="82" t="s">
        <v>82</v>
      </c>
      <c r="AL106" s="2"/>
      <c r="AM106" s="2"/>
    </row>
    <row r="107" spans="1:39" x14ac:dyDescent="0.25">
      <c r="A107" s="4" t="str">
        <f t="shared" ref="A107:A154" si="30">A5</f>
        <v>Intäkter</v>
      </c>
      <c r="B107" s="21">
        <f>IFERROR('Res Bud År1'!$B5*'Likvid Bud År1'!F5,0)</f>
        <v>0</v>
      </c>
      <c r="C107" s="5">
        <f>IFERROR('Res Bud År1'!$B5*'Likvid Bud År1'!G5,0)</f>
        <v>0</v>
      </c>
      <c r="D107" s="5">
        <f>IFERROR('Res Bud År1'!$B5*'Likvid Bud År1'!H5,0)</f>
        <v>0</v>
      </c>
      <c r="E107" s="5">
        <f>IFERROR('Res Bud År1'!$B5*'Likvid Bud År1'!I5,0)</f>
        <v>0</v>
      </c>
      <c r="F107" s="5">
        <f>IFERROR('Res Bud År1'!$B5*'Likvid Bud År1'!J5,0)</f>
        <v>0</v>
      </c>
      <c r="G107" s="5">
        <f>IFERROR('Res Bud År1'!$B5*'Likvid Bud År1'!K5,0)</f>
        <v>0</v>
      </c>
      <c r="H107" s="5">
        <f>IFERROR('Res Bud År1'!$B5*'Likvid Bud År1'!L5,0)</f>
        <v>0</v>
      </c>
      <c r="I107" s="5">
        <f>IFERROR('Res Bud År1'!$B5*'Likvid Bud År1'!M5,0)</f>
        <v>0</v>
      </c>
      <c r="J107" s="5">
        <f>IFERROR('Res Bud År1'!$B5*'Likvid Bud År1'!N5,0)</f>
        <v>0</v>
      </c>
      <c r="K107" s="5">
        <f>IFERROR('Res Bud År1'!$B5*'Likvid Bud År1'!O5,0)</f>
        <v>0</v>
      </c>
      <c r="L107" s="5">
        <f>IFERROR('Res Bud År1'!$B5*'Likvid Bud År1'!P5,0)</f>
        <v>0</v>
      </c>
      <c r="M107" s="22">
        <f>IFERROR('Res Bud År1'!$B5*'Likvid Bud År1'!Q5,0)</f>
        <v>0</v>
      </c>
      <c r="N107" s="21">
        <f>IFERROR('Res Bud År2'!$B5*'Likvid Bud År2'!F5,0)</f>
        <v>0</v>
      </c>
      <c r="O107" s="5">
        <f>IFERROR('Res Bud År2'!$B5*'Likvid Bud År2'!G5,0)</f>
        <v>0</v>
      </c>
      <c r="P107" s="5">
        <f>IFERROR('Res Bud År2'!$B5*'Likvid Bud År2'!H5,0)</f>
        <v>0</v>
      </c>
      <c r="Q107" s="5">
        <f>IFERROR('Res Bud År2'!$B5*'Likvid Bud År2'!I5,0)</f>
        <v>0</v>
      </c>
      <c r="R107" s="5">
        <f>IFERROR('Res Bud År2'!$B5*'Likvid Bud År2'!J5,0)</f>
        <v>0</v>
      </c>
      <c r="S107" s="5">
        <f>IFERROR('Res Bud År2'!$B5*'Likvid Bud År2'!K5,0)</f>
        <v>0</v>
      </c>
      <c r="T107" s="5">
        <f>IFERROR('Res Bud År2'!$B5*'Likvid Bud År2'!L5,0)</f>
        <v>0</v>
      </c>
      <c r="U107" s="5">
        <f>IFERROR('Res Bud År2'!$B5*'Likvid Bud År2'!M5,0)</f>
        <v>0</v>
      </c>
      <c r="V107" s="5">
        <f>IFERROR('Res Bud År2'!$B5*'Likvid Bud År2'!N5,0)</f>
        <v>0</v>
      </c>
      <c r="W107" s="5">
        <f>IFERROR('Res Bud År2'!$B5*'Likvid Bud År2'!O5,0)</f>
        <v>0</v>
      </c>
      <c r="X107" s="5">
        <f>IFERROR('Res Bud År2'!$B5*'Likvid Bud År2'!P5,0)</f>
        <v>0</v>
      </c>
      <c r="Y107" s="22">
        <f>IFERROR('Res Bud År2'!$B5*'Likvid Bud År2'!Q5,0)</f>
        <v>0</v>
      </c>
      <c r="Z107" s="21">
        <f>IFERROR('Res Bud År3'!$B5*'Likvid Bud År3'!F5,0)</f>
        <v>0</v>
      </c>
      <c r="AA107" s="5">
        <f>IFERROR('Res Bud År3'!$B5*'Likvid Bud År3'!G5,0)</f>
        <v>0</v>
      </c>
      <c r="AB107" s="5">
        <f>IFERROR('Res Bud År3'!$B5*'Likvid Bud År3'!H5,0)</f>
        <v>0</v>
      </c>
      <c r="AC107" s="5">
        <f>IFERROR('Res Bud År3'!$B5*'Likvid Bud År3'!I5,0)</f>
        <v>0</v>
      </c>
      <c r="AD107" s="5">
        <f>IFERROR('Res Bud År3'!$B5*'Likvid Bud År3'!J5,0)</f>
        <v>0</v>
      </c>
      <c r="AE107" s="5">
        <f>IFERROR('Res Bud År3'!$B5*'Likvid Bud År3'!K5,0)</f>
        <v>0</v>
      </c>
      <c r="AF107" s="5">
        <f>IFERROR('Res Bud År3'!$B5*'Likvid Bud År3'!L5,0)</f>
        <v>0</v>
      </c>
      <c r="AG107" s="5">
        <f>IFERROR('Res Bud År3'!$B5*'Likvid Bud År3'!M5,0)</f>
        <v>0</v>
      </c>
      <c r="AH107" s="5">
        <f>IFERROR('Res Bud År3'!$B5*'Likvid Bud År3'!N5,0)</f>
        <v>0</v>
      </c>
      <c r="AI107" s="5">
        <f>IFERROR('Res Bud År3'!$B5*'Likvid Bud År3'!O5,0)</f>
        <v>0</v>
      </c>
      <c r="AJ107" s="5">
        <f>IFERROR('Res Bud År3'!$B5*'Likvid Bud År3'!P5,0)</f>
        <v>0</v>
      </c>
      <c r="AK107" s="22">
        <f>IFERROR('Res Bud År3'!$B5*'Likvid Bud År3'!Q5,0)</f>
        <v>0</v>
      </c>
    </row>
    <row r="108" spans="1:39" x14ac:dyDescent="0.25">
      <c r="A108" s="4" t="str">
        <f t="shared" si="30"/>
        <v>Intäkter</v>
      </c>
      <c r="B108" s="21">
        <f>IFERROR('Res Bud År1'!$B9*'Likvid Bud År1'!F9,0)</f>
        <v>0</v>
      </c>
      <c r="C108" s="5">
        <f>IFERROR('Res Bud År1'!$B9*'Likvid Bud År1'!G9,0)</f>
        <v>0</v>
      </c>
      <c r="D108" s="5">
        <f>IFERROR('Res Bud År1'!$B9*'Likvid Bud År1'!H9,0)</f>
        <v>0</v>
      </c>
      <c r="E108" s="5">
        <f>IFERROR('Res Bud År1'!$B9*'Likvid Bud År1'!I9,0)</f>
        <v>0</v>
      </c>
      <c r="F108" s="5">
        <f>IFERROR('Res Bud År1'!$B9*'Likvid Bud År1'!J9,0)</f>
        <v>0</v>
      </c>
      <c r="G108" s="5">
        <f>IFERROR('Res Bud År1'!$B9*'Likvid Bud År1'!K9,0)</f>
        <v>0</v>
      </c>
      <c r="H108" s="5">
        <f>IFERROR('Res Bud År1'!$B9*'Likvid Bud År1'!L9,0)</f>
        <v>0</v>
      </c>
      <c r="I108" s="5">
        <f>IFERROR('Res Bud År1'!$B9*'Likvid Bud År1'!M9,0)</f>
        <v>0</v>
      </c>
      <c r="J108" s="5">
        <f>IFERROR('Res Bud År1'!$B9*'Likvid Bud År1'!N9,0)</f>
        <v>0</v>
      </c>
      <c r="K108" s="5">
        <f>IFERROR('Res Bud År1'!$B9*'Likvid Bud År1'!O9,0)</f>
        <v>0</v>
      </c>
      <c r="L108" s="5">
        <f>IFERROR('Res Bud År1'!$B9*'Likvid Bud År1'!P9,0)</f>
        <v>0</v>
      </c>
      <c r="M108" s="22">
        <f>IFERROR('Res Bud År1'!$B9*'Likvid Bud År1'!Q9,0)</f>
        <v>0</v>
      </c>
      <c r="N108" s="21">
        <f>IFERROR('Res Bud År2'!$B9*'Likvid Bud År2'!F9,0)</f>
        <v>0</v>
      </c>
      <c r="O108" s="5">
        <f>IFERROR('Res Bud År2'!$B9*'Likvid Bud År2'!G9,0)</f>
        <v>0</v>
      </c>
      <c r="P108" s="5">
        <f>IFERROR('Res Bud År2'!$B9*'Likvid Bud År2'!H9,0)</f>
        <v>0</v>
      </c>
      <c r="Q108" s="5">
        <f>IFERROR('Res Bud År2'!$B9*'Likvid Bud År2'!I9,0)</f>
        <v>0</v>
      </c>
      <c r="R108" s="5">
        <f>IFERROR('Res Bud År2'!$B9*'Likvid Bud År2'!J9,0)</f>
        <v>0</v>
      </c>
      <c r="S108" s="5">
        <f>IFERROR('Res Bud År2'!$B9*'Likvid Bud År2'!K9,0)</f>
        <v>0</v>
      </c>
      <c r="T108" s="5">
        <f>IFERROR('Res Bud År2'!$B9*'Likvid Bud År2'!L9,0)</f>
        <v>0</v>
      </c>
      <c r="U108" s="5">
        <f>IFERROR('Res Bud År2'!$B9*'Likvid Bud År2'!M9,0)</f>
        <v>0</v>
      </c>
      <c r="V108" s="5">
        <f>IFERROR('Res Bud År2'!$B9*'Likvid Bud År2'!N9,0)</f>
        <v>0</v>
      </c>
      <c r="W108" s="5">
        <f>IFERROR('Res Bud År2'!$B9*'Likvid Bud År2'!O9,0)</f>
        <v>0</v>
      </c>
      <c r="X108" s="5">
        <f>IFERROR('Res Bud År2'!$B9*'Likvid Bud År2'!P9,0)</f>
        <v>0</v>
      </c>
      <c r="Y108" s="22">
        <f>IFERROR('Res Bud År2'!$B9*'Likvid Bud År2'!Q9,0)</f>
        <v>0</v>
      </c>
      <c r="Z108" s="21">
        <f>IFERROR('Res Bud År3'!$B9*'Likvid Bud År3'!F9,0)</f>
        <v>0</v>
      </c>
      <c r="AA108" s="5">
        <f>IFERROR('Res Bud År3'!$B9*'Likvid Bud År3'!G9,0)</f>
        <v>0</v>
      </c>
      <c r="AB108" s="5">
        <f>IFERROR('Res Bud År3'!$B9*'Likvid Bud År3'!H9,0)</f>
        <v>0</v>
      </c>
      <c r="AC108" s="5">
        <f>IFERROR('Res Bud År3'!$B9*'Likvid Bud År3'!I9,0)</f>
        <v>0</v>
      </c>
      <c r="AD108" s="5">
        <f>IFERROR('Res Bud År3'!$B9*'Likvid Bud År3'!J9,0)</f>
        <v>0</v>
      </c>
      <c r="AE108" s="5">
        <f>IFERROR('Res Bud År3'!$B9*'Likvid Bud År3'!K9,0)</f>
        <v>0</v>
      </c>
      <c r="AF108" s="5">
        <f>IFERROR('Res Bud År3'!$B9*'Likvid Bud År3'!L9,0)</f>
        <v>0</v>
      </c>
      <c r="AG108" s="5">
        <f>IFERROR('Res Bud År3'!$B9*'Likvid Bud År3'!M9,0)</f>
        <v>0</v>
      </c>
      <c r="AH108" s="5">
        <f>IFERROR('Res Bud År3'!$B9*'Likvid Bud År3'!N9,0)</f>
        <v>0</v>
      </c>
      <c r="AI108" s="5">
        <f>IFERROR('Res Bud År3'!$B9*'Likvid Bud År3'!O9,0)</f>
        <v>0</v>
      </c>
      <c r="AJ108" s="5">
        <f>IFERROR('Res Bud År3'!$B9*'Likvid Bud År3'!P9,0)</f>
        <v>0</v>
      </c>
      <c r="AK108" s="22">
        <f>IFERROR('Res Bud År3'!$B9*'Likvid Bud År3'!Q9,0)</f>
        <v>0</v>
      </c>
    </row>
    <row r="109" spans="1:39" x14ac:dyDescent="0.25">
      <c r="A109" s="4" t="str">
        <f t="shared" si="30"/>
        <v>Intäkter</v>
      </c>
      <c r="B109" s="21">
        <f>IFERROR('Res Bud År1'!$B10*'Likvid Bud År1'!F10,0)</f>
        <v>0</v>
      </c>
      <c r="C109" s="5">
        <f>IFERROR('Res Bud År1'!$B10*'Likvid Bud År1'!G10,0)</f>
        <v>0</v>
      </c>
      <c r="D109" s="5">
        <f>IFERROR('Res Bud År1'!$B10*'Likvid Bud År1'!H10,0)</f>
        <v>0</v>
      </c>
      <c r="E109" s="5">
        <f>IFERROR('Res Bud År1'!$B10*'Likvid Bud År1'!I10,0)</f>
        <v>0</v>
      </c>
      <c r="F109" s="5">
        <f>IFERROR('Res Bud År1'!$B10*'Likvid Bud År1'!J10,0)</f>
        <v>0</v>
      </c>
      <c r="G109" s="5">
        <f>IFERROR('Res Bud År1'!$B10*'Likvid Bud År1'!K10,0)</f>
        <v>0</v>
      </c>
      <c r="H109" s="5">
        <f>IFERROR('Res Bud År1'!$B10*'Likvid Bud År1'!L10,0)</f>
        <v>0</v>
      </c>
      <c r="I109" s="5">
        <f>IFERROR('Res Bud År1'!$B10*'Likvid Bud År1'!M10,0)</f>
        <v>0</v>
      </c>
      <c r="J109" s="5">
        <f>IFERROR('Res Bud År1'!$B10*'Likvid Bud År1'!N10,0)</f>
        <v>0</v>
      </c>
      <c r="K109" s="5">
        <f>IFERROR('Res Bud År1'!$B10*'Likvid Bud År1'!O10,0)</f>
        <v>0</v>
      </c>
      <c r="L109" s="5">
        <f>IFERROR('Res Bud År1'!$B10*'Likvid Bud År1'!P10,0)</f>
        <v>0</v>
      </c>
      <c r="M109" s="22">
        <f>IFERROR('Res Bud År1'!$B10*'Likvid Bud År1'!Q10,0)</f>
        <v>0</v>
      </c>
      <c r="N109" s="21">
        <f>IFERROR('Res Bud År2'!$B10*'Likvid Bud År2'!F10,0)</f>
        <v>0</v>
      </c>
      <c r="O109" s="5">
        <f>IFERROR('Res Bud År2'!$B10*'Likvid Bud År2'!G10,0)</f>
        <v>0</v>
      </c>
      <c r="P109" s="5">
        <f>IFERROR('Res Bud År2'!$B10*'Likvid Bud År2'!H10,0)</f>
        <v>0</v>
      </c>
      <c r="Q109" s="5">
        <f>IFERROR('Res Bud År2'!$B10*'Likvid Bud År2'!I10,0)</f>
        <v>0</v>
      </c>
      <c r="R109" s="5">
        <f>IFERROR('Res Bud År2'!$B10*'Likvid Bud År2'!J10,0)</f>
        <v>0</v>
      </c>
      <c r="S109" s="5">
        <f>IFERROR('Res Bud År2'!$B10*'Likvid Bud År2'!K10,0)</f>
        <v>0</v>
      </c>
      <c r="T109" s="5">
        <f>IFERROR('Res Bud År2'!$B10*'Likvid Bud År2'!L10,0)</f>
        <v>0</v>
      </c>
      <c r="U109" s="5">
        <f>IFERROR('Res Bud År2'!$B10*'Likvid Bud År2'!M10,0)</f>
        <v>0</v>
      </c>
      <c r="V109" s="5">
        <f>IFERROR('Res Bud År2'!$B10*'Likvid Bud År2'!N10,0)</f>
        <v>0</v>
      </c>
      <c r="W109" s="5">
        <f>IFERROR('Res Bud År2'!$B10*'Likvid Bud År2'!O10,0)</f>
        <v>0</v>
      </c>
      <c r="X109" s="5">
        <f>IFERROR('Res Bud År2'!$B10*'Likvid Bud År2'!P10,0)</f>
        <v>0</v>
      </c>
      <c r="Y109" s="22">
        <f>IFERROR('Res Bud År2'!$B10*'Likvid Bud År2'!Q10,0)</f>
        <v>0</v>
      </c>
      <c r="Z109" s="21">
        <f>IFERROR('Res Bud År3'!$B10*'Likvid Bud År3'!F10,0)</f>
        <v>0</v>
      </c>
      <c r="AA109" s="5">
        <f>IFERROR('Res Bud År3'!$B10*'Likvid Bud År3'!G10,0)</f>
        <v>0</v>
      </c>
      <c r="AB109" s="5">
        <f>IFERROR('Res Bud År3'!$B10*'Likvid Bud År3'!H10,0)</f>
        <v>0</v>
      </c>
      <c r="AC109" s="5">
        <f>IFERROR('Res Bud År3'!$B10*'Likvid Bud År3'!I10,0)</f>
        <v>0</v>
      </c>
      <c r="AD109" s="5">
        <f>IFERROR('Res Bud År3'!$B10*'Likvid Bud År3'!J10,0)</f>
        <v>0</v>
      </c>
      <c r="AE109" s="5">
        <f>IFERROR('Res Bud År3'!$B10*'Likvid Bud År3'!K10,0)</f>
        <v>0</v>
      </c>
      <c r="AF109" s="5">
        <f>IFERROR('Res Bud År3'!$B10*'Likvid Bud År3'!L10,0)</f>
        <v>0</v>
      </c>
      <c r="AG109" s="5">
        <f>IFERROR('Res Bud År3'!$B10*'Likvid Bud År3'!M10,0)</f>
        <v>0</v>
      </c>
      <c r="AH109" s="5">
        <f>IFERROR('Res Bud År3'!$B10*'Likvid Bud År3'!N10,0)</f>
        <v>0</v>
      </c>
      <c r="AI109" s="5">
        <f>IFERROR('Res Bud År3'!$B10*'Likvid Bud År3'!O10,0)</f>
        <v>0</v>
      </c>
      <c r="AJ109" s="5">
        <f>IFERROR('Res Bud År3'!$B10*'Likvid Bud År3'!P10,0)</f>
        <v>0</v>
      </c>
      <c r="AK109" s="22">
        <f>IFERROR('Res Bud År3'!$B10*'Likvid Bud År3'!Q10,0)</f>
        <v>0</v>
      </c>
    </row>
    <row r="110" spans="1:39" x14ac:dyDescent="0.25">
      <c r="A110" s="4">
        <f t="shared" si="30"/>
        <v>0</v>
      </c>
      <c r="B110" s="21">
        <f>IFERROR('Res Bud År1'!$B11*'Likvid Bud År1'!F11,0)</f>
        <v>0</v>
      </c>
      <c r="C110" s="5">
        <f>IFERROR('Res Bud År1'!$B11*'Likvid Bud År1'!G11,0)</f>
        <v>0</v>
      </c>
      <c r="D110" s="5">
        <f>IFERROR('Res Bud År1'!$B11*'Likvid Bud År1'!H11,0)</f>
        <v>0</v>
      </c>
      <c r="E110" s="5">
        <f>IFERROR('Res Bud År1'!$B11*'Likvid Bud År1'!I11,0)</f>
        <v>0</v>
      </c>
      <c r="F110" s="5">
        <f>IFERROR('Res Bud År1'!$B11*'Likvid Bud År1'!J11,0)</f>
        <v>0</v>
      </c>
      <c r="G110" s="5">
        <f>IFERROR('Res Bud År1'!$B11*'Likvid Bud År1'!K11,0)</f>
        <v>0</v>
      </c>
      <c r="H110" s="5">
        <f>IFERROR('Res Bud År1'!$B11*'Likvid Bud År1'!L11,0)</f>
        <v>0</v>
      </c>
      <c r="I110" s="5">
        <f>IFERROR('Res Bud År1'!$B11*'Likvid Bud År1'!M11,0)</f>
        <v>0</v>
      </c>
      <c r="J110" s="5">
        <f>IFERROR('Res Bud År1'!$B11*'Likvid Bud År1'!N11,0)</f>
        <v>0</v>
      </c>
      <c r="K110" s="5">
        <f>IFERROR('Res Bud År1'!$B11*'Likvid Bud År1'!O11,0)</f>
        <v>0</v>
      </c>
      <c r="L110" s="5">
        <f>IFERROR('Res Bud År1'!$B11*'Likvid Bud År1'!P11,0)</f>
        <v>0</v>
      </c>
      <c r="M110" s="22">
        <f>IFERROR('Res Bud År1'!$B11*'Likvid Bud År1'!Q11,0)</f>
        <v>0</v>
      </c>
      <c r="N110" s="21">
        <f>IFERROR('Res Bud År2'!$B11*'Likvid Bud År2'!F11,0)</f>
        <v>0</v>
      </c>
      <c r="O110" s="5">
        <f>IFERROR('Res Bud År2'!$B11*'Likvid Bud År2'!G11,0)</f>
        <v>0</v>
      </c>
      <c r="P110" s="5">
        <f>IFERROR('Res Bud År2'!$B11*'Likvid Bud År2'!H11,0)</f>
        <v>0</v>
      </c>
      <c r="Q110" s="5">
        <f>IFERROR('Res Bud År2'!$B11*'Likvid Bud År2'!I11,0)</f>
        <v>0</v>
      </c>
      <c r="R110" s="5">
        <f>IFERROR('Res Bud År2'!$B11*'Likvid Bud År2'!J11,0)</f>
        <v>0</v>
      </c>
      <c r="S110" s="5">
        <f>IFERROR('Res Bud År2'!$B11*'Likvid Bud År2'!K11,0)</f>
        <v>0</v>
      </c>
      <c r="T110" s="5">
        <f>IFERROR('Res Bud År2'!$B11*'Likvid Bud År2'!L11,0)</f>
        <v>0</v>
      </c>
      <c r="U110" s="5">
        <f>IFERROR('Res Bud År2'!$B11*'Likvid Bud År2'!M11,0)</f>
        <v>0</v>
      </c>
      <c r="V110" s="5">
        <f>IFERROR('Res Bud År2'!$B11*'Likvid Bud År2'!N11,0)</f>
        <v>0</v>
      </c>
      <c r="W110" s="5">
        <f>IFERROR('Res Bud År2'!$B11*'Likvid Bud År2'!O11,0)</f>
        <v>0</v>
      </c>
      <c r="X110" s="5">
        <f>IFERROR('Res Bud År2'!$B11*'Likvid Bud År2'!P11,0)</f>
        <v>0</v>
      </c>
      <c r="Y110" s="22">
        <f>IFERROR('Res Bud År2'!$B11*'Likvid Bud År2'!Q11,0)</f>
        <v>0</v>
      </c>
      <c r="Z110" s="21">
        <f>IFERROR('Res Bud År3'!$B11*'Likvid Bud År3'!F11,0)</f>
        <v>0</v>
      </c>
      <c r="AA110" s="5">
        <f>IFERROR('Res Bud År3'!$B11*'Likvid Bud År3'!G11,0)</f>
        <v>0</v>
      </c>
      <c r="AB110" s="5">
        <f>IFERROR('Res Bud År3'!$B11*'Likvid Bud År3'!H11,0)</f>
        <v>0</v>
      </c>
      <c r="AC110" s="5">
        <f>IFERROR('Res Bud År3'!$B11*'Likvid Bud År3'!I11,0)</f>
        <v>0</v>
      </c>
      <c r="AD110" s="5">
        <f>IFERROR('Res Bud År3'!$B11*'Likvid Bud År3'!J11,0)</f>
        <v>0</v>
      </c>
      <c r="AE110" s="5">
        <f>IFERROR('Res Bud År3'!$B11*'Likvid Bud År3'!K11,0)</f>
        <v>0</v>
      </c>
      <c r="AF110" s="5">
        <f>IFERROR('Res Bud År3'!$B11*'Likvid Bud År3'!L11,0)</f>
        <v>0</v>
      </c>
      <c r="AG110" s="5">
        <f>IFERROR('Res Bud År3'!$B11*'Likvid Bud År3'!M11,0)</f>
        <v>0</v>
      </c>
      <c r="AH110" s="5">
        <f>IFERROR('Res Bud År3'!$B11*'Likvid Bud År3'!N11,0)</f>
        <v>0</v>
      </c>
      <c r="AI110" s="5">
        <f>IFERROR('Res Bud År3'!$B11*'Likvid Bud År3'!O11,0)</f>
        <v>0</v>
      </c>
      <c r="AJ110" s="5">
        <f>IFERROR('Res Bud År3'!$B11*'Likvid Bud År3'!P11,0)</f>
        <v>0</v>
      </c>
      <c r="AK110" s="22">
        <f>IFERROR('Res Bud År3'!$B11*'Likvid Bud År3'!Q11,0)</f>
        <v>0</v>
      </c>
    </row>
    <row r="111" spans="1:39" x14ac:dyDescent="0.25">
      <c r="A111" s="4" t="str">
        <f t="shared" si="30"/>
        <v>Övriga intäkter</v>
      </c>
      <c r="B111" s="21">
        <f>IFERROR('Res Bud År1'!$B12*'Likvid Bud År1'!F12,0)</f>
        <v>0</v>
      </c>
      <c r="C111" s="5">
        <f>IFERROR('Res Bud År1'!$B12*'Likvid Bud År1'!G12,0)</f>
        <v>0</v>
      </c>
      <c r="D111" s="5">
        <f>IFERROR('Res Bud År1'!$B12*'Likvid Bud År1'!H12,0)</f>
        <v>0</v>
      </c>
      <c r="E111" s="5">
        <f>IFERROR('Res Bud År1'!$B12*'Likvid Bud År1'!I12,0)</f>
        <v>0</v>
      </c>
      <c r="F111" s="5">
        <f>IFERROR('Res Bud År1'!$B12*'Likvid Bud År1'!J12,0)</f>
        <v>0</v>
      </c>
      <c r="G111" s="5">
        <f>IFERROR('Res Bud År1'!$B12*'Likvid Bud År1'!K12,0)</f>
        <v>0</v>
      </c>
      <c r="H111" s="5">
        <f>IFERROR('Res Bud År1'!$B12*'Likvid Bud År1'!L12,0)</f>
        <v>0</v>
      </c>
      <c r="I111" s="5">
        <f>IFERROR('Res Bud År1'!$B12*'Likvid Bud År1'!M12,0)</f>
        <v>0</v>
      </c>
      <c r="J111" s="5">
        <f>IFERROR('Res Bud År1'!$B12*'Likvid Bud År1'!N12,0)</f>
        <v>0</v>
      </c>
      <c r="K111" s="5">
        <f>IFERROR('Res Bud År1'!$B12*'Likvid Bud År1'!O12,0)</f>
        <v>0</v>
      </c>
      <c r="L111" s="5">
        <f>IFERROR('Res Bud År1'!$B12*'Likvid Bud År1'!P12,0)</f>
        <v>0</v>
      </c>
      <c r="M111" s="22">
        <f>IFERROR('Res Bud År1'!$B12*'Likvid Bud År1'!Q12,0)</f>
        <v>0</v>
      </c>
      <c r="N111" s="21">
        <f>IFERROR('Res Bud År2'!$B12*'Likvid Bud År2'!F12,0)</f>
        <v>0</v>
      </c>
      <c r="O111" s="5">
        <f>IFERROR('Res Bud År2'!$B12*'Likvid Bud År2'!G12,0)</f>
        <v>0</v>
      </c>
      <c r="P111" s="5">
        <f>IFERROR('Res Bud År2'!$B12*'Likvid Bud År2'!H12,0)</f>
        <v>0</v>
      </c>
      <c r="Q111" s="5">
        <f>IFERROR('Res Bud År2'!$B12*'Likvid Bud År2'!I12,0)</f>
        <v>0</v>
      </c>
      <c r="R111" s="5">
        <f>IFERROR('Res Bud År2'!$B12*'Likvid Bud År2'!J12,0)</f>
        <v>0</v>
      </c>
      <c r="S111" s="5">
        <f>IFERROR('Res Bud År2'!$B12*'Likvid Bud År2'!K12,0)</f>
        <v>0</v>
      </c>
      <c r="T111" s="5">
        <f>IFERROR('Res Bud År2'!$B12*'Likvid Bud År2'!L12,0)</f>
        <v>0</v>
      </c>
      <c r="U111" s="5">
        <f>IFERROR('Res Bud År2'!$B12*'Likvid Bud År2'!M12,0)</f>
        <v>0</v>
      </c>
      <c r="V111" s="5">
        <f>IFERROR('Res Bud År2'!$B12*'Likvid Bud År2'!N12,0)</f>
        <v>0</v>
      </c>
      <c r="W111" s="5">
        <f>IFERROR('Res Bud År2'!$B12*'Likvid Bud År2'!O12,0)</f>
        <v>0</v>
      </c>
      <c r="X111" s="5">
        <f>IFERROR('Res Bud År2'!$B12*'Likvid Bud År2'!P12,0)</f>
        <v>0</v>
      </c>
      <c r="Y111" s="22">
        <f>IFERROR('Res Bud År2'!$B12*'Likvid Bud År2'!Q12,0)</f>
        <v>0</v>
      </c>
      <c r="Z111" s="21">
        <f>IFERROR('Res Bud År3'!$B12*'Likvid Bud År3'!F12,0)</f>
        <v>0</v>
      </c>
      <c r="AA111" s="5">
        <f>IFERROR('Res Bud År3'!$B12*'Likvid Bud År3'!G12,0)</f>
        <v>0</v>
      </c>
      <c r="AB111" s="5">
        <f>IFERROR('Res Bud År3'!$B12*'Likvid Bud År3'!H12,0)</f>
        <v>0</v>
      </c>
      <c r="AC111" s="5">
        <f>IFERROR('Res Bud År3'!$B12*'Likvid Bud År3'!I12,0)</f>
        <v>0</v>
      </c>
      <c r="AD111" s="5">
        <f>IFERROR('Res Bud År3'!$B12*'Likvid Bud År3'!J12,0)</f>
        <v>0</v>
      </c>
      <c r="AE111" s="5">
        <f>IFERROR('Res Bud År3'!$B12*'Likvid Bud År3'!K12,0)</f>
        <v>0</v>
      </c>
      <c r="AF111" s="5">
        <f>IFERROR('Res Bud År3'!$B12*'Likvid Bud År3'!L12,0)</f>
        <v>0</v>
      </c>
      <c r="AG111" s="5">
        <f>IFERROR('Res Bud År3'!$B12*'Likvid Bud År3'!M12,0)</f>
        <v>0</v>
      </c>
      <c r="AH111" s="5">
        <f>IFERROR('Res Bud År3'!$B12*'Likvid Bud År3'!N12,0)</f>
        <v>0</v>
      </c>
      <c r="AI111" s="5">
        <f>IFERROR('Res Bud År3'!$B12*'Likvid Bud År3'!O12,0)</f>
        <v>0</v>
      </c>
      <c r="AJ111" s="5">
        <f>IFERROR('Res Bud År3'!$B12*'Likvid Bud År3'!P12,0)</f>
        <v>0</v>
      </c>
      <c r="AK111" s="22">
        <f>IFERROR('Res Bud År3'!$B12*'Likvid Bud År3'!Q12,0)</f>
        <v>0</v>
      </c>
    </row>
    <row r="112" spans="1:39" ht="13" x14ac:dyDescent="0.3">
      <c r="A112" s="4" t="str">
        <f t="shared" si="30"/>
        <v>Summa Intäkter</v>
      </c>
      <c r="B112" s="23">
        <f t="shared" ref="B112:Y112" si="31">SUM(B107:B111)</f>
        <v>0</v>
      </c>
      <c r="C112" s="6">
        <f t="shared" si="31"/>
        <v>0</v>
      </c>
      <c r="D112" s="6">
        <f t="shared" si="31"/>
        <v>0</v>
      </c>
      <c r="E112" s="6">
        <f t="shared" si="31"/>
        <v>0</v>
      </c>
      <c r="F112" s="6">
        <f t="shared" si="31"/>
        <v>0</v>
      </c>
      <c r="G112" s="6">
        <f t="shared" si="31"/>
        <v>0</v>
      </c>
      <c r="H112" s="6">
        <f t="shared" si="31"/>
        <v>0</v>
      </c>
      <c r="I112" s="6">
        <f t="shared" si="31"/>
        <v>0</v>
      </c>
      <c r="J112" s="6">
        <f t="shared" si="31"/>
        <v>0</v>
      </c>
      <c r="K112" s="6">
        <f t="shared" si="31"/>
        <v>0</v>
      </c>
      <c r="L112" s="6">
        <f t="shared" si="31"/>
        <v>0</v>
      </c>
      <c r="M112" s="24">
        <f t="shared" si="31"/>
        <v>0</v>
      </c>
      <c r="N112" s="23">
        <f t="shared" si="31"/>
        <v>0</v>
      </c>
      <c r="O112" s="6">
        <f t="shared" si="31"/>
        <v>0</v>
      </c>
      <c r="P112" s="6">
        <f t="shared" si="31"/>
        <v>0</v>
      </c>
      <c r="Q112" s="6">
        <f t="shared" si="31"/>
        <v>0</v>
      </c>
      <c r="R112" s="6">
        <f t="shared" si="31"/>
        <v>0</v>
      </c>
      <c r="S112" s="6">
        <f t="shared" si="31"/>
        <v>0</v>
      </c>
      <c r="T112" s="6">
        <f t="shared" si="31"/>
        <v>0</v>
      </c>
      <c r="U112" s="6">
        <f t="shared" si="31"/>
        <v>0</v>
      </c>
      <c r="V112" s="6">
        <f t="shared" si="31"/>
        <v>0</v>
      </c>
      <c r="W112" s="6">
        <f t="shared" si="31"/>
        <v>0</v>
      </c>
      <c r="X112" s="6">
        <f t="shared" si="31"/>
        <v>0</v>
      </c>
      <c r="Y112" s="24">
        <f t="shared" si="31"/>
        <v>0</v>
      </c>
      <c r="Z112" s="23">
        <f t="shared" ref="Z112:AK112" si="32">SUM(Z107:Z111)</f>
        <v>0</v>
      </c>
      <c r="AA112" s="6">
        <f t="shared" si="32"/>
        <v>0</v>
      </c>
      <c r="AB112" s="6">
        <f t="shared" si="32"/>
        <v>0</v>
      </c>
      <c r="AC112" s="6">
        <f t="shared" si="32"/>
        <v>0</v>
      </c>
      <c r="AD112" s="6">
        <f t="shared" si="32"/>
        <v>0</v>
      </c>
      <c r="AE112" s="6">
        <f t="shared" si="32"/>
        <v>0</v>
      </c>
      <c r="AF112" s="6">
        <f t="shared" si="32"/>
        <v>0</v>
      </c>
      <c r="AG112" s="6">
        <f t="shared" si="32"/>
        <v>0</v>
      </c>
      <c r="AH112" s="6">
        <f t="shared" si="32"/>
        <v>0</v>
      </c>
      <c r="AI112" s="6">
        <f t="shared" si="32"/>
        <v>0</v>
      </c>
      <c r="AJ112" s="6">
        <f t="shared" si="32"/>
        <v>0</v>
      </c>
      <c r="AK112" s="24">
        <f t="shared" si="32"/>
        <v>0</v>
      </c>
      <c r="AL112" s="2"/>
      <c r="AM112" s="2"/>
    </row>
    <row r="113" spans="1:39" x14ac:dyDescent="0.25">
      <c r="A113" s="4">
        <f t="shared" si="30"/>
        <v>0</v>
      </c>
      <c r="B113" s="25"/>
      <c r="C113" s="3"/>
      <c r="D113" s="3"/>
      <c r="E113" s="3"/>
      <c r="F113" s="3"/>
      <c r="G113" s="3"/>
      <c r="H113" s="3"/>
      <c r="I113" s="3"/>
      <c r="J113" s="3"/>
      <c r="K113" s="3"/>
      <c r="L113" s="3"/>
      <c r="M113" s="26"/>
      <c r="N113" s="25"/>
      <c r="O113" s="3"/>
      <c r="P113" s="3"/>
      <c r="Q113" s="3"/>
      <c r="R113" s="3"/>
      <c r="S113" s="3"/>
      <c r="T113" s="3"/>
      <c r="U113" s="3"/>
      <c r="V113" s="3"/>
      <c r="W113" s="3"/>
      <c r="X113" s="3"/>
      <c r="Y113" s="26"/>
      <c r="Z113" s="25"/>
      <c r="AA113" s="3"/>
      <c r="AB113" s="3"/>
      <c r="AC113" s="3"/>
      <c r="AD113" s="3"/>
      <c r="AE113" s="3"/>
      <c r="AF113" s="3"/>
      <c r="AG113" s="3"/>
      <c r="AH113" s="3"/>
      <c r="AI113" s="3"/>
      <c r="AJ113" s="3"/>
      <c r="AK113" s="26"/>
    </row>
    <row r="114" spans="1:39" ht="25.5" x14ac:dyDescent="0.3">
      <c r="A114" s="4" t="str">
        <f t="shared" si="30"/>
        <v>Varukostnader
(exkl moms)</v>
      </c>
      <c r="B114" s="19" t="s">
        <v>32</v>
      </c>
      <c r="C114" s="1" t="s">
        <v>33</v>
      </c>
      <c r="D114" s="1" t="s">
        <v>34</v>
      </c>
      <c r="E114" s="1" t="s">
        <v>35</v>
      </c>
      <c r="F114" s="1" t="s">
        <v>36</v>
      </c>
      <c r="G114" s="1" t="s">
        <v>37</v>
      </c>
      <c r="H114" s="1" t="s">
        <v>38</v>
      </c>
      <c r="I114" s="1" t="s">
        <v>39</v>
      </c>
      <c r="J114" s="1" t="s">
        <v>40</v>
      </c>
      <c r="K114" s="1" t="s">
        <v>41</v>
      </c>
      <c r="L114" s="1" t="s">
        <v>42</v>
      </c>
      <c r="M114" s="20" t="s">
        <v>43</v>
      </c>
      <c r="N114" s="19" t="s">
        <v>32</v>
      </c>
      <c r="O114" s="1" t="s">
        <v>33</v>
      </c>
      <c r="P114" s="1" t="s">
        <v>34</v>
      </c>
      <c r="Q114" s="1" t="s">
        <v>35</v>
      </c>
      <c r="R114" s="1" t="s">
        <v>36</v>
      </c>
      <c r="S114" s="1" t="s">
        <v>37</v>
      </c>
      <c r="T114" s="1" t="s">
        <v>38</v>
      </c>
      <c r="U114" s="1" t="s">
        <v>39</v>
      </c>
      <c r="V114" s="1" t="s">
        <v>40</v>
      </c>
      <c r="W114" s="1" t="s">
        <v>41</v>
      </c>
      <c r="X114" s="1" t="s">
        <v>42</v>
      </c>
      <c r="Y114" s="20" t="s">
        <v>43</v>
      </c>
      <c r="Z114" s="19" t="s">
        <v>32</v>
      </c>
      <c r="AA114" s="1" t="s">
        <v>33</v>
      </c>
      <c r="AB114" s="1" t="s">
        <v>34</v>
      </c>
      <c r="AC114" s="1" t="s">
        <v>35</v>
      </c>
      <c r="AD114" s="1" t="s">
        <v>36</v>
      </c>
      <c r="AE114" s="1" t="s">
        <v>37</v>
      </c>
      <c r="AF114" s="1" t="s">
        <v>38</v>
      </c>
      <c r="AG114" s="1" t="s">
        <v>39</v>
      </c>
      <c r="AH114" s="1" t="s">
        <v>40</v>
      </c>
      <c r="AI114" s="1" t="s">
        <v>41</v>
      </c>
      <c r="AJ114" s="1" t="s">
        <v>42</v>
      </c>
      <c r="AK114" s="20" t="s">
        <v>43</v>
      </c>
    </row>
    <row r="115" spans="1:39" ht="25" x14ac:dyDescent="0.25">
      <c r="A115" s="4" t="str">
        <f t="shared" si="30"/>
        <v>Kostnader för inköp varor, material och tjänster</v>
      </c>
      <c r="B115" s="21">
        <f>IFERROR('Res Bud År1'!$B16*'Likvid Bud År1'!F16,0)</f>
        <v>0</v>
      </c>
      <c r="C115" s="5">
        <f>IFERROR('Res Bud År1'!$B16*'Likvid Bud År1'!G16,0)</f>
        <v>0</v>
      </c>
      <c r="D115" s="5">
        <f>IFERROR('Res Bud År1'!$B16*'Likvid Bud År1'!H16,0)</f>
        <v>0</v>
      </c>
      <c r="E115" s="5">
        <f>IFERROR('Res Bud År1'!$B16*'Likvid Bud År1'!I16,0)</f>
        <v>0</v>
      </c>
      <c r="F115" s="5">
        <f>IFERROR('Res Bud År1'!$B16*'Likvid Bud År1'!J16,0)</f>
        <v>0</v>
      </c>
      <c r="G115" s="5">
        <f>IFERROR('Res Bud År1'!$B16*'Likvid Bud År1'!K16,0)</f>
        <v>0</v>
      </c>
      <c r="H115" s="5">
        <f>IFERROR('Res Bud År1'!$B16*'Likvid Bud År1'!L16,0)</f>
        <v>0</v>
      </c>
      <c r="I115" s="5">
        <f>IFERROR('Res Bud År1'!$B16*'Likvid Bud År1'!M16,0)</f>
        <v>0</v>
      </c>
      <c r="J115" s="5">
        <f>IFERROR('Res Bud År1'!$B16*'Likvid Bud År1'!N16,0)</f>
        <v>0</v>
      </c>
      <c r="K115" s="5">
        <f>IFERROR('Res Bud År1'!$B16*'Likvid Bud År1'!O16,0)</f>
        <v>0</v>
      </c>
      <c r="L115" s="5">
        <f>IFERROR('Res Bud År1'!$B16*'Likvid Bud År1'!P16,0)</f>
        <v>0</v>
      </c>
      <c r="M115" s="22">
        <f>IFERROR('Res Bud År1'!$B16*'Likvid Bud År1'!Q16,0)</f>
        <v>0</v>
      </c>
      <c r="N115" s="21">
        <f>IFERROR('Res Bud År2'!$B16*'Likvid Bud År2'!F16,0)</f>
        <v>0</v>
      </c>
      <c r="O115" s="5">
        <f>IFERROR('Res Bud År2'!$B16*'Likvid Bud År2'!G16,0)</f>
        <v>0</v>
      </c>
      <c r="P115" s="5">
        <f>IFERROR('Res Bud År2'!$B16*'Likvid Bud År2'!H16,0)</f>
        <v>0</v>
      </c>
      <c r="Q115" s="5">
        <f>IFERROR('Res Bud År2'!$B16*'Likvid Bud År2'!I16,0)</f>
        <v>0</v>
      </c>
      <c r="R115" s="5">
        <f>IFERROR('Res Bud År2'!$B16*'Likvid Bud År2'!J16,0)</f>
        <v>0</v>
      </c>
      <c r="S115" s="5">
        <f>IFERROR('Res Bud År2'!$B16*'Likvid Bud År2'!K16,0)</f>
        <v>0</v>
      </c>
      <c r="T115" s="5">
        <f>IFERROR('Res Bud År2'!$B16*'Likvid Bud År2'!L16,0)</f>
        <v>0</v>
      </c>
      <c r="U115" s="5">
        <f>IFERROR('Res Bud År2'!$B16*'Likvid Bud År2'!M16,0)</f>
        <v>0</v>
      </c>
      <c r="V115" s="5">
        <f>IFERROR('Res Bud År2'!$B16*'Likvid Bud År2'!N16,0)</f>
        <v>0</v>
      </c>
      <c r="W115" s="5">
        <f>IFERROR('Res Bud År2'!$B16*'Likvid Bud År2'!O16,0)</f>
        <v>0</v>
      </c>
      <c r="X115" s="5">
        <f>IFERROR('Res Bud År2'!$B16*'Likvid Bud År2'!P16,0)</f>
        <v>0</v>
      </c>
      <c r="Y115" s="22">
        <f>IFERROR('Res Bud År2'!$B16*'Likvid Bud År2'!Q16,0)</f>
        <v>0</v>
      </c>
      <c r="Z115" s="21">
        <f>IFERROR('Res Bud År3'!$B16*'Likvid Bud År3'!F16,0)</f>
        <v>0</v>
      </c>
      <c r="AA115" s="5">
        <f>IFERROR('Res Bud År3'!$B16*'Likvid Bud År3'!G16,0)</f>
        <v>0</v>
      </c>
      <c r="AB115" s="5">
        <f>IFERROR('Res Bud År3'!$B16*'Likvid Bud År3'!H16,0)</f>
        <v>0</v>
      </c>
      <c r="AC115" s="5">
        <f>IFERROR('Res Bud År3'!$B16*'Likvid Bud År3'!I16,0)</f>
        <v>0</v>
      </c>
      <c r="AD115" s="5">
        <f>IFERROR('Res Bud År3'!$B16*'Likvid Bud År3'!J16,0)</f>
        <v>0</v>
      </c>
      <c r="AE115" s="5">
        <f>IFERROR('Res Bud År3'!$B16*'Likvid Bud År3'!K16,0)</f>
        <v>0</v>
      </c>
      <c r="AF115" s="5">
        <f>IFERROR('Res Bud År3'!$B16*'Likvid Bud År3'!L16,0)</f>
        <v>0</v>
      </c>
      <c r="AG115" s="5">
        <f>IFERROR('Res Bud År3'!$B16*'Likvid Bud År3'!M16,0)</f>
        <v>0</v>
      </c>
      <c r="AH115" s="5">
        <f>IFERROR('Res Bud År3'!$B16*'Likvid Bud År3'!N16,0)</f>
        <v>0</v>
      </c>
      <c r="AI115" s="5">
        <f>IFERROR('Res Bud År3'!$B16*'Likvid Bud År3'!O16,0)</f>
        <v>0</v>
      </c>
      <c r="AJ115" s="5">
        <f>IFERROR('Res Bud År3'!$B16*'Likvid Bud År3'!P16,0)</f>
        <v>0</v>
      </c>
      <c r="AK115" s="22">
        <f>IFERROR('Res Bud År3'!$B16*'Likvid Bud År3'!Q16,0)</f>
        <v>0</v>
      </c>
    </row>
    <row r="116" spans="1:39" ht="25" x14ac:dyDescent="0.25">
      <c r="A116" s="4" t="str">
        <f t="shared" si="30"/>
        <v>Kostnader för inköp varor, material och tjänster</v>
      </c>
      <c r="B116" s="21">
        <f>IFERROR('Res Bud År1'!$B19*'Likvid Bud År1'!F19,0)</f>
        <v>0</v>
      </c>
      <c r="C116" s="5">
        <f>IFERROR('Res Bud År1'!$B19*'Likvid Bud År1'!G19,0)</f>
        <v>0</v>
      </c>
      <c r="D116" s="5">
        <f>IFERROR('Res Bud År1'!$B19*'Likvid Bud År1'!H19,0)</f>
        <v>0</v>
      </c>
      <c r="E116" s="5">
        <f>IFERROR('Res Bud År1'!$B19*'Likvid Bud År1'!I19,0)</f>
        <v>0</v>
      </c>
      <c r="F116" s="5">
        <f>IFERROR('Res Bud År1'!$B19*'Likvid Bud År1'!J19,0)</f>
        <v>0</v>
      </c>
      <c r="G116" s="5">
        <f>IFERROR('Res Bud År1'!$B19*'Likvid Bud År1'!K19,0)</f>
        <v>0</v>
      </c>
      <c r="H116" s="5">
        <f>IFERROR('Res Bud År1'!$B19*'Likvid Bud År1'!L19,0)</f>
        <v>0</v>
      </c>
      <c r="I116" s="5">
        <f>IFERROR('Res Bud År1'!$B19*'Likvid Bud År1'!M19,0)</f>
        <v>0</v>
      </c>
      <c r="J116" s="5">
        <f>IFERROR('Res Bud År1'!$B19*'Likvid Bud År1'!N19,0)</f>
        <v>0</v>
      </c>
      <c r="K116" s="5">
        <f>IFERROR('Res Bud År1'!$B19*'Likvid Bud År1'!O19,0)</f>
        <v>0</v>
      </c>
      <c r="L116" s="5">
        <f>IFERROR('Res Bud År1'!$B19*'Likvid Bud År1'!P19,0)</f>
        <v>0</v>
      </c>
      <c r="M116" s="22">
        <f>IFERROR('Res Bud År1'!$B19*'Likvid Bud År1'!Q19,0)</f>
        <v>0</v>
      </c>
      <c r="N116" s="21">
        <f>IFERROR('Res Bud År2'!$B19*'Likvid Bud År2'!F19,0)</f>
        <v>0</v>
      </c>
      <c r="O116" s="5">
        <f>IFERROR('Res Bud År2'!$B19*'Likvid Bud År2'!G19,0)</f>
        <v>0</v>
      </c>
      <c r="P116" s="5">
        <f>IFERROR('Res Bud År2'!$B19*'Likvid Bud År2'!H19,0)</f>
        <v>0</v>
      </c>
      <c r="Q116" s="5">
        <f>IFERROR('Res Bud År2'!$B19*'Likvid Bud År2'!I19,0)</f>
        <v>0</v>
      </c>
      <c r="R116" s="5">
        <f>IFERROR('Res Bud År2'!$B19*'Likvid Bud År2'!J19,0)</f>
        <v>0</v>
      </c>
      <c r="S116" s="5">
        <f>IFERROR('Res Bud År2'!$B19*'Likvid Bud År2'!K19,0)</f>
        <v>0</v>
      </c>
      <c r="T116" s="5">
        <f>IFERROR('Res Bud År2'!$B19*'Likvid Bud År2'!L19,0)</f>
        <v>0</v>
      </c>
      <c r="U116" s="5">
        <f>IFERROR('Res Bud År2'!$B19*'Likvid Bud År2'!M19,0)</f>
        <v>0</v>
      </c>
      <c r="V116" s="5">
        <f>IFERROR('Res Bud År2'!$B19*'Likvid Bud År2'!N19,0)</f>
        <v>0</v>
      </c>
      <c r="W116" s="5">
        <f>IFERROR('Res Bud År2'!$B19*'Likvid Bud År2'!O19,0)</f>
        <v>0</v>
      </c>
      <c r="X116" s="5">
        <f>IFERROR('Res Bud År2'!$B19*'Likvid Bud År2'!P19,0)</f>
        <v>0</v>
      </c>
      <c r="Y116" s="22">
        <f>IFERROR('Res Bud År2'!$B19*'Likvid Bud År2'!Q19,0)</f>
        <v>0</v>
      </c>
      <c r="Z116" s="21">
        <f>IFERROR('Res Bud År3'!$B19*'Likvid Bud År3'!F19,0)</f>
        <v>0</v>
      </c>
      <c r="AA116" s="5">
        <f>IFERROR('Res Bud År3'!$B19*'Likvid Bud År3'!G19,0)</f>
        <v>0</v>
      </c>
      <c r="AB116" s="5">
        <f>IFERROR('Res Bud År3'!$B19*'Likvid Bud År3'!H19,0)</f>
        <v>0</v>
      </c>
      <c r="AC116" s="5">
        <f>IFERROR('Res Bud År3'!$B19*'Likvid Bud År3'!I19,0)</f>
        <v>0</v>
      </c>
      <c r="AD116" s="5">
        <f>IFERROR('Res Bud År3'!$B19*'Likvid Bud År3'!J19,0)</f>
        <v>0</v>
      </c>
      <c r="AE116" s="5">
        <f>IFERROR('Res Bud År3'!$B19*'Likvid Bud År3'!K19,0)</f>
        <v>0</v>
      </c>
      <c r="AF116" s="5">
        <f>IFERROR('Res Bud År3'!$B19*'Likvid Bud År3'!L19,0)</f>
        <v>0</v>
      </c>
      <c r="AG116" s="5">
        <f>IFERROR('Res Bud År3'!$B19*'Likvid Bud År3'!M19,0)</f>
        <v>0</v>
      </c>
      <c r="AH116" s="5">
        <f>IFERROR('Res Bud År3'!$B19*'Likvid Bud År3'!N19,0)</f>
        <v>0</v>
      </c>
      <c r="AI116" s="5">
        <f>IFERROR('Res Bud År3'!$B19*'Likvid Bud År3'!O19,0)</f>
        <v>0</v>
      </c>
      <c r="AJ116" s="5">
        <f>IFERROR('Res Bud År3'!$B19*'Likvid Bud År3'!P19,0)</f>
        <v>0</v>
      </c>
      <c r="AK116" s="22">
        <f>IFERROR('Res Bud År3'!$B19*'Likvid Bud År3'!Q19,0)</f>
        <v>0</v>
      </c>
    </row>
    <row r="117" spans="1:39" ht="25" x14ac:dyDescent="0.25">
      <c r="A117" s="4" t="str">
        <f t="shared" si="30"/>
        <v>Kostnader för inköp varor, material och tjänster</v>
      </c>
      <c r="B117" s="21">
        <f>IFERROR('Res Bud År1'!$B20*'Likvid Bud År1'!F20,0)</f>
        <v>0</v>
      </c>
      <c r="C117" s="5">
        <f>IFERROR('Res Bud År1'!$B20*'Likvid Bud År1'!G20,0)</f>
        <v>0</v>
      </c>
      <c r="D117" s="5">
        <f>IFERROR('Res Bud År1'!$B20*'Likvid Bud År1'!H20,0)</f>
        <v>0</v>
      </c>
      <c r="E117" s="5">
        <f>IFERROR('Res Bud År1'!$B20*'Likvid Bud År1'!I20,0)</f>
        <v>0</v>
      </c>
      <c r="F117" s="5">
        <f>IFERROR('Res Bud År1'!$B20*'Likvid Bud År1'!J20,0)</f>
        <v>0</v>
      </c>
      <c r="G117" s="5">
        <f>IFERROR('Res Bud År1'!$B20*'Likvid Bud År1'!K20,0)</f>
        <v>0</v>
      </c>
      <c r="H117" s="5">
        <f>IFERROR('Res Bud År1'!$B20*'Likvid Bud År1'!L20,0)</f>
        <v>0</v>
      </c>
      <c r="I117" s="5">
        <f>IFERROR('Res Bud År1'!$B20*'Likvid Bud År1'!M20,0)</f>
        <v>0</v>
      </c>
      <c r="J117" s="5">
        <f>IFERROR('Res Bud År1'!$B20*'Likvid Bud År1'!N20,0)</f>
        <v>0</v>
      </c>
      <c r="K117" s="5">
        <f>IFERROR('Res Bud År1'!$B20*'Likvid Bud År1'!O20,0)</f>
        <v>0</v>
      </c>
      <c r="L117" s="5">
        <f>IFERROR('Res Bud År1'!$B20*'Likvid Bud År1'!P20,0)</f>
        <v>0</v>
      </c>
      <c r="M117" s="22">
        <f>IFERROR('Res Bud År1'!$B20*'Likvid Bud År1'!Q20,0)</f>
        <v>0</v>
      </c>
      <c r="N117" s="21">
        <f>IFERROR('Res Bud År2'!$B20*'Likvid Bud År2'!F20,0)</f>
        <v>0</v>
      </c>
      <c r="O117" s="5">
        <f>IFERROR('Res Bud År2'!$B20*'Likvid Bud År2'!G20,0)</f>
        <v>0</v>
      </c>
      <c r="P117" s="5">
        <f>IFERROR('Res Bud År2'!$B20*'Likvid Bud År2'!H20,0)</f>
        <v>0</v>
      </c>
      <c r="Q117" s="5">
        <f>IFERROR('Res Bud År2'!$B20*'Likvid Bud År2'!I20,0)</f>
        <v>0</v>
      </c>
      <c r="R117" s="5">
        <f>IFERROR('Res Bud År2'!$B20*'Likvid Bud År2'!J20,0)</f>
        <v>0</v>
      </c>
      <c r="S117" s="5">
        <f>IFERROR('Res Bud År2'!$B20*'Likvid Bud År2'!K20,0)</f>
        <v>0</v>
      </c>
      <c r="T117" s="5">
        <f>IFERROR('Res Bud År2'!$B20*'Likvid Bud År2'!L20,0)</f>
        <v>0</v>
      </c>
      <c r="U117" s="5">
        <f>IFERROR('Res Bud År2'!$B20*'Likvid Bud År2'!M20,0)</f>
        <v>0</v>
      </c>
      <c r="V117" s="5">
        <f>IFERROR('Res Bud År2'!$B20*'Likvid Bud År2'!N20,0)</f>
        <v>0</v>
      </c>
      <c r="W117" s="5">
        <f>IFERROR('Res Bud År2'!$B20*'Likvid Bud År2'!O20,0)</f>
        <v>0</v>
      </c>
      <c r="X117" s="5">
        <f>IFERROR('Res Bud År2'!$B20*'Likvid Bud År2'!P20,0)</f>
        <v>0</v>
      </c>
      <c r="Y117" s="22">
        <f>IFERROR('Res Bud År2'!$B20*'Likvid Bud År2'!Q20,0)</f>
        <v>0</v>
      </c>
      <c r="Z117" s="21">
        <f>IFERROR('Res Bud År3'!$B20*'Likvid Bud År3'!F20,0)</f>
        <v>0</v>
      </c>
      <c r="AA117" s="5">
        <f>IFERROR('Res Bud År3'!$B20*'Likvid Bud År3'!G20,0)</f>
        <v>0</v>
      </c>
      <c r="AB117" s="5">
        <f>IFERROR('Res Bud År3'!$B20*'Likvid Bud År3'!H20,0)</f>
        <v>0</v>
      </c>
      <c r="AC117" s="5">
        <f>IFERROR('Res Bud År3'!$B20*'Likvid Bud År3'!I20,0)</f>
        <v>0</v>
      </c>
      <c r="AD117" s="5">
        <f>IFERROR('Res Bud År3'!$B20*'Likvid Bud År3'!J20,0)</f>
        <v>0</v>
      </c>
      <c r="AE117" s="5">
        <f>IFERROR('Res Bud År3'!$B20*'Likvid Bud År3'!K20,0)</f>
        <v>0</v>
      </c>
      <c r="AF117" s="5">
        <f>IFERROR('Res Bud År3'!$B20*'Likvid Bud År3'!L20,0)</f>
        <v>0</v>
      </c>
      <c r="AG117" s="5">
        <f>IFERROR('Res Bud År3'!$B20*'Likvid Bud År3'!M20,0)</f>
        <v>0</v>
      </c>
      <c r="AH117" s="5">
        <f>IFERROR('Res Bud År3'!$B20*'Likvid Bud År3'!N20,0)</f>
        <v>0</v>
      </c>
      <c r="AI117" s="5">
        <f>IFERROR('Res Bud År3'!$B20*'Likvid Bud År3'!O20,0)</f>
        <v>0</v>
      </c>
      <c r="AJ117" s="5">
        <f>IFERROR('Res Bud År3'!$B20*'Likvid Bud År3'!P20,0)</f>
        <v>0</v>
      </c>
      <c r="AK117" s="22">
        <f>IFERROR('Res Bud År3'!$B20*'Likvid Bud År3'!Q20,0)</f>
        <v>0</v>
      </c>
    </row>
    <row r="118" spans="1:39" ht="25" x14ac:dyDescent="0.25">
      <c r="A118" s="4" t="str">
        <f t="shared" si="30"/>
        <v>Kostnader för inköp varor, material och tjänster</v>
      </c>
      <c r="B118" s="21">
        <f>IFERROR('Res Bud År1'!$B21*'Likvid Bud År1'!F21,0)</f>
        <v>0</v>
      </c>
      <c r="C118" s="5">
        <f>IFERROR('Res Bud År1'!$B21*'Likvid Bud År1'!G21,0)</f>
        <v>0</v>
      </c>
      <c r="D118" s="5">
        <f>IFERROR('Res Bud År1'!$B21*'Likvid Bud År1'!H21,0)</f>
        <v>0</v>
      </c>
      <c r="E118" s="5">
        <f>IFERROR('Res Bud År1'!$B21*'Likvid Bud År1'!I21,0)</f>
        <v>0</v>
      </c>
      <c r="F118" s="5">
        <f>IFERROR('Res Bud År1'!$B21*'Likvid Bud År1'!J21,0)</f>
        <v>0</v>
      </c>
      <c r="G118" s="5">
        <f>IFERROR('Res Bud År1'!$B21*'Likvid Bud År1'!K21,0)</f>
        <v>0</v>
      </c>
      <c r="H118" s="5">
        <f>IFERROR('Res Bud År1'!$B21*'Likvid Bud År1'!L21,0)</f>
        <v>0</v>
      </c>
      <c r="I118" s="5">
        <f>IFERROR('Res Bud År1'!$B21*'Likvid Bud År1'!M21,0)</f>
        <v>0</v>
      </c>
      <c r="J118" s="5">
        <f>IFERROR('Res Bud År1'!$B21*'Likvid Bud År1'!N21,0)</f>
        <v>0</v>
      </c>
      <c r="K118" s="5">
        <f>IFERROR('Res Bud År1'!$B21*'Likvid Bud År1'!O21,0)</f>
        <v>0</v>
      </c>
      <c r="L118" s="5">
        <f>IFERROR('Res Bud År1'!$B21*'Likvid Bud År1'!P21,0)</f>
        <v>0</v>
      </c>
      <c r="M118" s="22">
        <f>IFERROR('Res Bud År1'!$B21*'Likvid Bud År1'!Q21,0)</f>
        <v>0</v>
      </c>
      <c r="N118" s="21">
        <f>IFERROR('Res Bud År2'!$B21*'Likvid Bud År2'!F21,0)</f>
        <v>0</v>
      </c>
      <c r="O118" s="5">
        <f>IFERROR('Res Bud År2'!$B21*'Likvid Bud År2'!G21,0)</f>
        <v>0</v>
      </c>
      <c r="P118" s="5">
        <f>IFERROR('Res Bud År2'!$B21*'Likvid Bud År2'!H21,0)</f>
        <v>0</v>
      </c>
      <c r="Q118" s="5">
        <f>IFERROR('Res Bud År2'!$B21*'Likvid Bud År2'!I21,0)</f>
        <v>0</v>
      </c>
      <c r="R118" s="5">
        <f>IFERROR('Res Bud År2'!$B21*'Likvid Bud År2'!J21,0)</f>
        <v>0</v>
      </c>
      <c r="S118" s="5">
        <f>IFERROR('Res Bud År2'!$B21*'Likvid Bud År2'!K21,0)</f>
        <v>0</v>
      </c>
      <c r="T118" s="5">
        <f>IFERROR('Res Bud År2'!$B21*'Likvid Bud År2'!L21,0)</f>
        <v>0</v>
      </c>
      <c r="U118" s="5">
        <f>IFERROR('Res Bud År2'!$B21*'Likvid Bud År2'!M21,0)</f>
        <v>0</v>
      </c>
      <c r="V118" s="5">
        <f>IFERROR('Res Bud År2'!$B21*'Likvid Bud År2'!N21,0)</f>
        <v>0</v>
      </c>
      <c r="W118" s="5">
        <f>IFERROR('Res Bud År2'!$B21*'Likvid Bud År2'!O21,0)</f>
        <v>0</v>
      </c>
      <c r="X118" s="5">
        <f>IFERROR('Res Bud År2'!$B21*'Likvid Bud År2'!P21,0)</f>
        <v>0</v>
      </c>
      <c r="Y118" s="22">
        <f>IFERROR('Res Bud År2'!$B21*'Likvid Bud År2'!Q21,0)</f>
        <v>0</v>
      </c>
      <c r="Z118" s="21">
        <f>IFERROR('Res Bud År3'!$B21*'Likvid Bud År3'!F21,0)</f>
        <v>0</v>
      </c>
      <c r="AA118" s="5">
        <f>IFERROR('Res Bud År3'!$B21*'Likvid Bud År3'!G21,0)</f>
        <v>0</v>
      </c>
      <c r="AB118" s="5">
        <f>IFERROR('Res Bud År3'!$B21*'Likvid Bud År3'!H21,0)</f>
        <v>0</v>
      </c>
      <c r="AC118" s="5">
        <f>IFERROR('Res Bud År3'!$B21*'Likvid Bud År3'!I21,0)</f>
        <v>0</v>
      </c>
      <c r="AD118" s="5">
        <f>IFERROR('Res Bud År3'!$B21*'Likvid Bud År3'!J21,0)</f>
        <v>0</v>
      </c>
      <c r="AE118" s="5">
        <f>IFERROR('Res Bud År3'!$B21*'Likvid Bud År3'!K21,0)</f>
        <v>0</v>
      </c>
      <c r="AF118" s="5">
        <f>IFERROR('Res Bud År3'!$B21*'Likvid Bud År3'!L21,0)</f>
        <v>0</v>
      </c>
      <c r="AG118" s="5">
        <f>IFERROR('Res Bud År3'!$B21*'Likvid Bud År3'!M21,0)</f>
        <v>0</v>
      </c>
      <c r="AH118" s="5">
        <f>IFERROR('Res Bud År3'!$B21*'Likvid Bud År3'!N21,0)</f>
        <v>0</v>
      </c>
      <c r="AI118" s="5">
        <f>IFERROR('Res Bud År3'!$B21*'Likvid Bud År3'!O21,0)</f>
        <v>0</v>
      </c>
      <c r="AJ118" s="5">
        <f>IFERROR('Res Bud År3'!$B21*'Likvid Bud År3'!P21,0)</f>
        <v>0</v>
      </c>
      <c r="AK118" s="22">
        <f>IFERROR('Res Bud År3'!$B21*'Likvid Bud År3'!Q21,0)</f>
        <v>0</v>
      </c>
    </row>
    <row r="119" spans="1:39" ht="13" x14ac:dyDescent="0.3">
      <c r="A119" s="4" t="str">
        <f t="shared" si="30"/>
        <v>Summa varuinköp</v>
      </c>
      <c r="B119" s="23">
        <f t="shared" ref="B119:Y119" si="33">SUM(B114:B118)</f>
        <v>0</v>
      </c>
      <c r="C119" s="6">
        <f t="shared" si="33"/>
        <v>0</v>
      </c>
      <c r="D119" s="6">
        <f t="shared" si="33"/>
        <v>0</v>
      </c>
      <c r="E119" s="6">
        <f t="shared" si="33"/>
        <v>0</v>
      </c>
      <c r="F119" s="6">
        <f t="shared" si="33"/>
        <v>0</v>
      </c>
      <c r="G119" s="6">
        <f t="shared" si="33"/>
        <v>0</v>
      </c>
      <c r="H119" s="6">
        <f t="shared" si="33"/>
        <v>0</v>
      </c>
      <c r="I119" s="6">
        <f t="shared" si="33"/>
        <v>0</v>
      </c>
      <c r="J119" s="6">
        <f t="shared" si="33"/>
        <v>0</v>
      </c>
      <c r="K119" s="6">
        <f t="shared" si="33"/>
        <v>0</v>
      </c>
      <c r="L119" s="6">
        <f t="shared" si="33"/>
        <v>0</v>
      </c>
      <c r="M119" s="24">
        <f t="shared" si="33"/>
        <v>0</v>
      </c>
      <c r="N119" s="23">
        <f t="shared" si="33"/>
        <v>0</v>
      </c>
      <c r="O119" s="6">
        <f t="shared" si="33"/>
        <v>0</v>
      </c>
      <c r="P119" s="6">
        <f t="shared" si="33"/>
        <v>0</v>
      </c>
      <c r="Q119" s="6">
        <f t="shared" si="33"/>
        <v>0</v>
      </c>
      <c r="R119" s="6">
        <f t="shared" si="33"/>
        <v>0</v>
      </c>
      <c r="S119" s="6">
        <f t="shared" si="33"/>
        <v>0</v>
      </c>
      <c r="T119" s="6">
        <f t="shared" si="33"/>
        <v>0</v>
      </c>
      <c r="U119" s="6">
        <f t="shared" si="33"/>
        <v>0</v>
      </c>
      <c r="V119" s="6">
        <f t="shared" si="33"/>
        <v>0</v>
      </c>
      <c r="W119" s="6">
        <f t="shared" si="33"/>
        <v>0</v>
      </c>
      <c r="X119" s="6">
        <f t="shared" si="33"/>
        <v>0</v>
      </c>
      <c r="Y119" s="24">
        <f t="shared" si="33"/>
        <v>0</v>
      </c>
      <c r="Z119" s="23">
        <f t="shared" ref="Z119:AK119" si="34">SUM(Z114:Z118)</f>
        <v>0</v>
      </c>
      <c r="AA119" s="6">
        <f t="shared" si="34"/>
        <v>0</v>
      </c>
      <c r="AB119" s="6">
        <f t="shared" si="34"/>
        <v>0</v>
      </c>
      <c r="AC119" s="6">
        <f t="shared" si="34"/>
        <v>0</v>
      </c>
      <c r="AD119" s="6">
        <f t="shared" si="34"/>
        <v>0</v>
      </c>
      <c r="AE119" s="6">
        <f t="shared" si="34"/>
        <v>0</v>
      </c>
      <c r="AF119" s="6">
        <f t="shared" si="34"/>
        <v>0</v>
      </c>
      <c r="AG119" s="6">
        <f t="shared" si="34"/>
        <v>0</v>
      </c>
      <c r="AH119" s="6">
        <f t="shared" si="34"/>
        <v>0</v>
      </c>
      <c r="AI119" s="6">
        <f t="shared" si="34"/>
        <v>0</v>
      </c>
      <c r="AJ119" s="6">
        <f t="shared" si="34"/>
        <v>0</v>
      </c>
      <c r="AK119" s="24">
        <f t="shared" si="34"/>
        <v>0</v>
      </c>
      <c r="AL119" s="2"/>
      <c r="AM119" s="2"/>
    </row>
    <row r="120" spans="1:39" x14ac:dyDescent="0.25">
      <c r="A120" s="4">
        <f t="shared" si="30"/>
        <v>0</v>
      </c>
      <c r="B120" s="17"/>
      <c r="M120" s="18"/>
      <c r="N120" s="17"/>
      <c r="Y120" s="18"/>
      <c r="Z120" s="17"/>
      <c r="AK120" s="18"/>
    </row>
    <row r="121" spans="1:39" ht="13" x14ac:dyDescent="0.3">
      <c r="A121" s="4" t="str">
        <f t="shared" si="30"/>
        <v>Bruttoresultat</v>
      </c>
      <c r="B121" s="27"/>
      <c r="C121" s="2"/>
      <c r="D121" s="2"/>
      <c r="E121" s="2"/>
      <c r="F121" s="2"/>
      <c r="G121" s="2"/>
      <c r="H121" s="2"/>
      <c r="I121" s="2"/>
      <c r="J121" s="2"/>
      <c r="K121" s="2"/>
      <c r="L121" s="2"/>
      <c r="M121" s="28"/>
      <c r="N121" s="27"/>
      <c r="O121" s="2"/>
      <c r="P121" s="2"/>
      <c r="Q121" s="2"/>
      <c r="R121" s="2"/>
      <c r="S121" s="2"/>
      <c r="T121" s="2"/>
      <c r="U121" s="2"/>
      <c r="V121" s="2"/>
      <c r="W121" s="2"/>
      <c r="X121" s="2"/>
      <c r="Y121" s="28"/>
      <c r="Z121" s="27"/>
      <c r="AA121" s="2"/>
      <c r="AB121" s="2"/>
      <c r="AC121" s="2"/>
      <c r="AD121" s="2"/>
      <c r="AE121" s="2"/>
      <c r="AF121" s="2"/>
      <c r="AG121" s="2"/>
      <c r="AH121" s="2"/>
      <c r="AI121" s="2"/>
      <c r="AJ121" s="2"/>
      <c r="AK121" s="28"/>
      <c r="AL121" s="2"/>
      <c r="AM121" s="2"/>
    </row>
    <row r="122" spans="1:39" ht="13" x14ac:dyDescent="0.3">
      <c r="A122" s="4">
        <f t="shared" si="30"/>
        <v>0</v>
      </c>
      <c r="B122" s="27"/>
      <c r="C122" s="2"/>
      <c r="D122" s="2"/>
      <c r="E122" s="2"/>
      <c r="F122" s="2"/>
      <c r="G122" s="2"/>
      <c r="H122" s="2"/>
      <c r="I122" s="2"/>
      <c r="J122" s="2"/>
      <c r="K122" s="2"/>
      <c r="L122" s="2"/>
      <c r="M122" s="28"/>
      <c r="N122" s="27"/>
      <c r="O122" s="2"/>
      <c r="P122" s="2"/>
      <c r="Q122" s="2"/>
      <c r="R122" s="2"/>
      <c r="S122" s="2"/>
      <c r="T122" s="2"/>
      <c r="U122" s="2"/>
      <c r="V122" s="2"/>
      <c r="W122" s="2"/>
      <c r="X122" s="2"/>
      <c r="Y122" s="28"/>
      <c r="Z122" s="27"/>
      <c r="AA122" s="2"/>
      <c r="AB122" s="2"/>
      <c r="AC122" s="2"/>
      <c r="AD122" s="2"/>
      <c r="AE122" s="2"/>
      <c r="AF122" s="2"/>
      <c r="AG122" s="2"/>
      <c r="AH122" s="2"/>
      <c r="AI122" s="2"/>
      <c r="AJ122" s="2"/>
      <c r="AK122" s="28"/>
      <c r="AL122" s="2"/>
      <c r="AM122" s="2"/>
    </row>
    <row r="123" spans="1:39" ht="13" hidden="1" outlineLevel="1" x14ac:dyDescent="0.3">
      <c r="A123" s="4">
        <f t="shared" si="30"/>
        <v>0</v>
      </c>
      <c r="B123" s="27"/>
      <c r="C123" s="2"/>
      <c r="D123" s="2"/>
      <c r="E123" s="2"/>
      <c r="F123" s="2"/>
      <c r="G123" s="2"/>
      <c r="H123" s="2"/>
      <c r="I123" s="2"/>
      <c r="J123" s="2"/>
      <c r="K123" s="2"/>
      <c r="L123" s="2"/>
      <c r="M123" s="28"/>
      <c r="N123" s="27"/>
      <c r="O123" s="2"/>
      <c r="P123" s="2"/>
      <c r="Q123" s="2"/>
      <c r="R123" s="2"/>
      <c r="S123" s="2"/>
      <c r="T123" s="2"/>
      <c r="U123" s="2"/>
      <c r="V123" s="2"/>
      <c r="W123" s="2"/>
      <c r="X123" s="2"/>
      <c r="Y123" s="28"/>
      <c r="Z123" s="27"/>
      <c r="AA123" s="2"/>
      <c r="AB123" s="2"/>
      <c r="AC123" s="2"/>
      <c r="AD123" s="2"/>
      <c r="AE123" s="2"/>
      <c r="AF123" s="2"/>
      <c r="AG123" s="2"/>
      <c r="AH123" s="2"/>
      <c r="AI123" s="2"/>
      <c r="AJ123" s="2"/>
      <c r="AK123" s="28"/>
      <c r="AL123" s="2"/>
      <c r="AM123" s="2"/>
    </row>
    <row r="124" spans="1:39" ht="13" hidden="1" outlineLevel="1" x14ac:dyDescent="0.3">
      <c r="A124" s="4">
        <f t="shared" si="30"/>
        <v>0</v>
      </c>
      <c r="B124" s="27"/>
      <c r="C124" s="2"/>
      <c r="D124" s="2"/>
      <c r="E124" s="2"/>
      <c r="F124" s="2"/>
      <c r="G124" s="2"/>
      <c r="H124" s="2"/>
      <c r="I124" s="2"/>
      <c r="J124" s="2"/>
      <c r="K124" s="2"/>
      <c r="L124" s="2"/>
      <c r="M124" s="28"/>
      <c r="N124" s="27"/>
      <c r="O124" s="2"/>
      <c r="P124" s="2"/>
      <c r="Q124" s="2"/>
      <c r="R124" s="2"/>
      <c r="S124" s="2"/>
      <c r="T124" s="2"/>
      <c r="U124" s="2"/>
      <c r="V124" s="2"/>
      <c r="W124" s="2"/>
      <c r="X124" s="2"/>
      <c r="Y124" s="28"/>
      <c r="Z124" s="27"/>
      <c r="AA124" s="2"/>
      <c r="AB124" s="2"/>
      <c r="AC124" s="2"/>
      <c r="AD124" s="2"/>
      <c r="AE124" s="2"/>
      <c r="AF124" s="2"/>
      <c r="AG124" s="2"/>
      <c r="AH124" s="2"/>
      <c r="AI124" s="2"/>
      <c r="AJ124" s="2"/>
      <c r="AK124" s="28"/>
      <c r="AL124" s="2"/>
      <c r="AM124" s="2"/>
    </row>
    <row r="125" spans="1:39" hidden="1" outlineLevel="1" x14ac:dyDescent="0.25">
      <c r="A125" s="4">
        <f t="shared" si="30"/>
        <v>0</v>
      </c>
      <c r="B125" s="25"/>
      <c r="C125" s="3"/>
      <c r="D125" s="3"/>
      <c r="E125" s="3"/>
      <c r="F125" s="3"/>
      <c r="G125" s="3"/>
      <c r="H125" s="3"/>
      <c r="I125" s="3"/>
      <c r="J125" s="3"/>
      <c r="K125" s="3"/>
      <c r="L125" s="3"/>
      <c r="M125" s="26"/>
      <c r="N125" s="25"/>
      <c r="O125" s="3"/>
      <c r="P125" s="3"/>
      <c r="Q125" s="3"/>
      <c r="R125" s="3"/>
      <c r="S125" s="3"/>
      <c r="T125" s="3"/>
      <c r="U125" s="3"/>
      <c r="V125" s="3"/>
      <c r="W125" s="3"/>
      <c r="X125" s="3"/>
      <c r="Y125" s="26"/>
      <c r="Z125" s="25"/>
      <c r="AA125" s="3"/>
      <c r="AB125" s="3"/>
      <c r="AC125" s="3"/>
      <c r="AD125" s="3"/>
      <c r="AE125" s="3"/>
      <c r="AF125" s="3"/>
      <c r="AG125" s="3"/>
      <c r="AH125" s="3"/>
      <c r="AI125" s="3"/>
      <c r="AJ125" s="3"/>
      <c r="AK125" s="26"/>
    </row>
    <row r="126" spans="1:39" hidden="1" outlineLevel="1" x14ac:dyDescent="0.25">
      <c r="A126" s="4">
        <f t="shared" si="30"/>
        <v>0</v>
      </c>
      <c r="B126" s="25"/>
      <c r="C126" s="3"/>
      <c r="D126" s="3"/>
      <c r="E126" s="3"/>
      <c r="F126" s="3"/>
      <c r="G126" s="3"/>
      <c r="H126" s="3"/>
      <c r="I126" s="3"/>
      <c r="J126" s="3"/>
      <c r="K126" s="3"/>
      <c r="L126" s="3"/>
      <c r="M126" s="26"/>
      <c r="N126" s="25"/>
      <c r="O126" s="3"/>
      <c r="P126" s="3"/>
      <c r="Q126" s="3"/>
      <c r="R126" s="3"/>
      <c r="S126" s="3"/>
      <c r="T126" s="3"/>
      <c r="U126" s="3"/>
      <c r="V126" s="3"/>
      <c r="W126" s="3"/>
      <c r="X126" s="3"/>
      <c r="Y126" s="26"/>
      <c r="Z126" s="25"/>
      <c r="AA126" s="3"/>
      <c r="AB126" s="3"/>
      <c r="AC126" s="3"/>
      <c r="AD126" s="3"/>
      <c r="AE126" s="3"/>
      <c r="AF126" s="3"/>
      <c r="AG126" s="3"/>
      <c r="AH126" s="3"/>
      <c r="AI126" s="3"/>
      <c r="AJ126" s="3"/>
      <c r="AK126" s="26"/>
    </row>
    <row r="127" spans="1:39" hidden="1" outlineLevel="1" x14ac:dyDescent="0.25">
      <c r="A127" s="4">
        <f t="shared" si="30"/>
        <v>0</v>
      </c>
      <c r="B127" s="25"/>
      <c r="C127" s="3"/>
      <c r="D127" s="3"/>
      <c r="E127" s="3"/>
      <c r="F127" s="3"/>
      <c r="G127" s="3"/>
      <c r="H127" s="3"/>
      <c r="I127" s="3"/>
      <c r="J127" s="3"/>
      <c r="K127" s="3"/>
      <c r="L127" s="3"/>
      <c r="M127" s="26"/>
      <c r="N127" s="25"/>
      <c r="O127" s="3"/>
      <c r="P127" s="3"/>
      <c r="Q127" s="3"/>
      <c r="R127" s="3"/>
      <c r="S127" s="3"/>
      <c r="T127" s="3"/>
      <c r="U127" s="3"/>
      <c r="V127" s="3"/>
      <c r="W127" s="3"/>
      <c r="X127" s="3"/>
      <c r="Y127" s="26"/>
      <c r="Z127" s="25"/>
      <c r="AA127" s="3"/>
      <c r="AB127" s="3"/>
      <c r="AC127" s="3"/>
      <c r="AD127" s="3"/>
      <c r="AE127" s="3"/>
      <c r="AF127" s="3"/>
      <c r="AG127" s="3"/>
      <c r="AH127" s="3"/>
      <c r="AI127" s="3"/>
      <c r="AJ127" s="3"/>
      <c r="AK127" s="26"/>
    </row>
    <row r="128" spans="1:39" hidden="1" outlineLevel="1" x14ac:dyDescent="0.25">
      <c r="A128" s="4">
        <f t="shared" si="30"/>
        <v>0</v>
      </c>
      <c r="B128" s="25"/>
      <c r="C128" s="3"/>
      <c r="D128" s="3"/>
      <c r="E128" s="3"/>
      <c r="F128" s="3"/>
      <c r="G128" s="3"/>
      <c r="H128" s="3"/>
      <c r="I128" s="3"/>
      <c r="J128" s="3"/>
      <c r="K128" s="3"/>
      <c r="L128" s="3"/>
      <c r="M128" s="26"/>
      <c r="N128" s="25"/>
      <c r="O128" s="3"/>
      <c r="P128" s="3"/>
      <c r="Q128" s="3"/>
      <c r="R128" s="3"/>
      <c r="S128" s="3"/>
      <c r="T128" s="3"/>
      <c r="U128" s="3"/>
      <c r="V128" s="3"/>
      <c r="W128" s="3"/>
      <c r="X128" s="3"/>
      <c r="Y128" s="26"/>
      <c r="Z128" s="25"/>
      <c r="AA128" s="3"/>
      <c r="AB128" s="3"/>
      <c r="AC128" s="3"/>
      <c r="AD128" s="3"/>
      <c r="AE128" s="3"/>
      <c r="AF128" s="3"/>
      <c r="AG128" s="3"/>
      <c r="AH128" s="3"/>
      <c r="AI128" s="3"/>
      <c r="AJ128" s="3"/>
      <c r="AK128" s="26"/>
    </row>
    <row r="129" spans="1:37" hidden="1" outlineLevel="1" x14ac:dyDescent="0.25">
      <c r="A129" s="4">
        <f t="shared" si="30"/>
        <v>0</v>
      </c>
      <c r="B129" s="25"/>
      <c r="C129" s="3"/>
      <c r="D129" s="3"/>
      <c r="E129" s="3"/>
      <c r="F129" s="3"/>
      <c r="G129" s="3"/>
      <c r="H129" s="3"/>
      <c r="I129" s="3"/>
      <c r="J129" s="3"/>
      <c r="K129" s="3"/>
      <c r="L129" s="3"/>
      <c r="M129" s="26"/>
      <c r="N129" s="25"/>
      <c r="O129" s="3"/>
      <c r="P129" s="3"/>
      <c r="Q129" s="3"/>
      <c r="R129" s="3"/>
      <c r="S129" s="3"/>
      <c r="T129" s="3"/>
      <c r="U129" s="3"/>
      <c r="V129" s="3"/>
      <c r="W129" s="3"/>
      <c r="X129" s="3"/>
      <c r="Y129" s="26"/>
      <c r="Z129" s="25"/>
      <c r="AA129" s="3"/>
      <c r="AB129" s="3"/>
      <c r="AC129" s="3"/>
      <c r="AD129" s="3"/>
      <c r="AE129" s="3"/>
      <c r="AF129" s="3"/>
      <c r="AG129" s="3"/>
      <c r="AH129" s="3"/>
      <c r="AI129" s="3"/>
      <c r="AJ129" s="3"/>
      <c r="AK129" s="26"/>
    </row>
    <row r="130" spans="1:37" hidden="1" outlineLevel="1" x14ac:dyDescent="0.25">
      <c r="A130" s="4">
        <f t="shared" si="30"/>
        <v>0</v>
      </c>
      <c r="B130" s="25"/>
      <c r="C130" s="3"/>
      <c r="D130" s="3"/>
      <c r="E130" s="3"/>
      <c r="F130" s="3"/>
      <c r="G130" s="3"/>
      <c r="H130" s="3"/>
      <c r="I130" s="3"/>
      <c r="J130" s="3"/>
      <c r="K130" s="3"/>
      <c r="L130" s="3"/>
      <c r="M130" s="26"/>
      <c r="N130" s="25"/>
      <c r="O130" s="3"/>
      <c r="P130" s="3"/>
      <c r="Q130" s="3"/>
      <c r="R130" s="3"/>
      <c r="S130" s="3"/>
      <c r="T130" s="3"/>
      <c r="U130" s="3"/>
      <c r="V130" s="3"/>
      <c r="W130" s="3"/>
      <c r="X130" s="3"/>
      <c r="Y130" s="26"/>
      <c r="Z130" s="25"/>
      <c r="AA130" s="3"/>
      <c r="AB130" s="3"/>
      <c r="AC130" s="3"/>
      <c r="AD130" s="3"/>
      <c r="AE130" s="3"/>
      <c r="AF130" s="3"/>
      <c r="AG130" s="3"/>
      <c r="AH130" s="3"/>
      <c r="AI130" s="3"/>
      <c r="AJ130" s="3"/>
      <c r="AK130" s="26"/>
    </row>
    <row r="131" spans="1:37" hidden="1" outlineLevel="1" x14ac:dyDescent="0.25">
      <c r="A131" s="4">
        <f t="shared" si="30"/>
        <v>0</v>
      </c>
      <c r="B131" s="25"/>
      <c r="C131" s="3"/>
      <c r="D131" s="3"/>
      <c r="E131" s="3"/>
      <c r="F131" s="3"/>
      <c r="G131" s="3"/>
      <c r="H131" s="3"/>
      <c r="I131" s="3"/>
      <c r="J131" s="3"/>
      <c r="K131" s="3"/>
      <c r="L131" s="3"/>
      <c r="M131" s="26"/>
      <c r="N131" s="25"/>
      <c r="O131" s="3"/>
      <c r="P131" s="3"/>
      <c r="Q131" s="3"/>
      <c r="R131" s="3"/>
      <c r="S131" s="3"/>
      <c r="T131" s="3"/>
      <c r="U131" s="3"/>
      <c r="V131" s="3"/>
      <c r="W131" s="3"/>
      <c r="X131" s="3"/>
      <c r="Y131" s="26"/>
      <c r="Z131" s="25"/>
      <c r="AA131" s="3"/>
      <c r="AB131" s="3"/>
      <c r="AC131" s="3"/>
      <c r="AD131" s="3"/>
      <c r="AE131" s="3"/>
      <c r="AF131" s="3"/>
      <c r="AG131" s="3"/>
      <c r="AH131" s="3"/>
      <c r="AI131" s="3"/>
      <c r="AJ131" s="3"/>
      <c r="AK131" s="26"/>
    </row>
    <row r="132" spans="1:37" hidden="1" outlineLevel="1" x14ac:dyDescent="0.25">
      <c r="A132" s="4">
        <f t="shared" si="30"/>
        <v>0</v>
      </c>
      <c r="B132" s="25"/>
      <c r="C132" s="3"/>
      <c r="D132" s="3"/>
      <c r="E132" s="3"/>
      <c r="F132" s="3"/>
      <c r="G132" s="3"/>
      <c r="H132" s="3"/>
      <c r="I132" s="3"/>
      <c r="J132" s="3"/>
      <c r="K132" s="3"/>
      <c r="L132" s="3"/>
      <c r="M132" s="26"/>
      <c r="N132" s="25"/>
      <c r="O132" s="3"/>
      <c r="P132" s="3"/>
      <c r="Q132" s="3"/>
      <c r="R132" s="3"/>
      <c r="S132" s="3"/>
      <c r="T132" s="3"/>
      <c r="U132" s="3"/>
      <c r="V132" s="3"/>
      <c r="W132" s="3"/>
      <c r="X132" s="3"/>
      <c r="Y132" s="26"/>
      <c r="Z132" s="25"/>
      <c r="AA132" s="3"/>
      <c r="AB132" s="3"/>
      <c r="AC132" s="3"/>
      <c r="AD132" s="3"/>
      <c r="AE132" s="3"/>
      <c r="AF132" s="3"/>
      <c r="AG132" s="3"/>
      <c r="AH132" s="3"/>
      <c r="AI132" s="3"/>
      <c r="AJ132" s="3"/>
      <c r="AK132" s="26"/>
    </row>
    <row r="133" spans="1:37" collapsed="1" x14ac:dyDescent="0.25">
      <c r="A133" s="4">
        <f t="shared" si="30"/>
        <v>0</v>
      </c>
      <c r="B133" s="25"/>
      <c r="C133" s="3"/>
      <c r="D133" s="3"/>
      <c r="E133" s="3"/>
      <c r="F133" s="3"/>
      <c r="G133" s="3"/>
      <c r="H133" s="3"/>
      <c r="I133" s="3"/>
      <c r="J133" s="3"/>
      <c r="K133" s="3"/>
      <c r="L133" s="3"/>
      <c r="M133" s="26"/>
      <c r="N133" s="25"/>
      <c r="O133" s="3"/>
      <c r="P133" s="3"/>
      <c r="Q133" s="3"/>
      <c r="R133" s="3"/>
      <c r="S133" s="3"/>
      <c r="T133" s="3"/>
      <c r="U133" s="3"/>
      <c r="V133" s="3"/>
      <c r="W133" s="3"/>
      <c r="X133" s="3"/>
      <c r="Y133" s="26"/>
      <c r="Z133" s="25"/>
      <c r="AA133" s="3"/>
      <c r="AB133" s="3"/>
      <c r="AC133" s="3"/>
      <c r="AD133" s="3"/>
      <c r="AE133" s="3"/>
      <c r="AF133" s="3"/>
      <c r="AG133" s="3"/>
      <c r="AH133" s="3"/>
      <c r="AI133" s="3"/>
      <c r="AJ133" s="3"/>
      <c r="AK133" s="26"/>
    </row>
    <row r="134" spans="1:37" ht="25" x14ac:dyDescent="0.25">
      <c r="A134" s="4" t="str">
        <f t="shared" si="30"/>
        <v>Övriga kostnader
(exkl moms)</v>
      </c>
      <c r="B134" s="80" t="s">
        <v>71</v>
      </c>
      <c r="C134" s="81" t="s">
        <v>72</v>
      </c>
      <c r="D134" s="81" t="s">
        <v>73</v>
      </c>
      <c r="E134" s="81" t="s">
        <v>74</v>
      </c>
      <c r="F134" s="81" t="s">
        <v>75</v>
      </c>
      <c r="G134" s="81" t="s">
        <v>76</v>
      </c>
      <c r="H134" s="81" t="s">
        <v>77</v>
      </c>
      <c r="I134" s="81" t="s">
        <v>78</v>
      </c>
      <c r="J134" s="81" t="s">
        <v>79</v>
      </c>
      <c r="K134" s="81" t="s">
        <v>80</v>
      </c>
      <c r="L134" s="81" t="s">
        <v>81</v>
      </c>
      <c r="M134" s="82" t="s">
        <v>82</v>
      </c>
      <c r="N134" s="80" t="s">
        <v>71</v>
      </c>
      <c r="O134" s="81" t="s">
        <v>72</v>
      </c>
      <c r="P134" s="81" t="s">
        <v>73</v>
      </c>
      <c r="Q134" s="81" t="s">
        <v>74</v>
      </c>
      <c r="R134" s="81" t="s">
        <v>75</v>
      </c>
      <c r="S134" s="81" t="s">
        <v>76</v>
      </c>
      <c r="T134" s="81" t="s">
        <v>77</v>
      </c>
      <c r="U134" s="81" t="s">
        <v>78</v>
      </c>
      <c r="V134" s="81" t="s">
        <v>79</v>
      </c>
      <c r="W134" s="81" t="s">
        <v>80</v>
      </c>
      <c r="X134" s="81" t="s">
        <v>81</v>
      </c>
      <c r="Y134" s="82" t="s">
        <v>82</v>
      </c>
      <c r="Z134" s="80" t="s">
        <v>71</v>
      </c>
      <c r="AA134" s="81" t="s">
        <v>72</v>
      </c>
      <c r="AB134" s="81" t="s">
        <v>73</v>
      </c>
      <c r="AC134" s="81" t="s">
        <v>74</v>
      </c>
      <c r="AD134" s="81" t="s">
        <v>75</v>
      </c>
      <c r="AE134" s="81" t="s">
        <v>76</v>
      </c>
      <c r="AF134" s="81" t="s">
        <v>77</v>
      </c>
      <c r="AG134" s="81" t="s">
        <v>78</v>
      </c>
      <c r="AH134" s="81" t="s">
        <v>79</v>
      </c>
      <c r="AI134" s="81" t="s">
        <v>80</v>
      </c>
      <c r="AJ134" s="81" t="s">
        <v>81</v>
      </c>
      <c r="AK134" s="82" t="s">
        <v>82</v>
      </c>
    </row>
    <row r="135" spans="1:37" x14ac:dyDescent="0.25">
      <c r="A135" s="4" t="str">
        <f t="shared" si="30"/>
        <v>Lokalkostnader, hyra, el etc</v>
      </c>
      <c r="B135" s="21">
        <f>IFERROR('Res Bud År1'!$B38*'Likvid Bud År1'!F38,0)</f>
        <v>0</v>
      </c>
      <c r="C135" s="5">
        <f>IFERROR('Res Bud År1'!$B38*'Likvid Bud År1'!G38,0)</f>
        <v>0</v>
      </c>
      <c r="D135" s="5">
        <f>IFERROR('Res Bud År1'!$B38*'Likvid Bud År1'!H38,0)</f>
        <v>0</v>
      </c>
      <c r="E135" s="5">
        <f>IFERROR('Res Bud År1'!$B38*'Likvid Bud År1'!I38,0)</f>
        <v>0</v>
      </c>
      <c r="F135" s="5">
        <f>IFERROR('Res Bud År1'!$B38*'Likvid Bud År1'!J38,0)</f>
        <v>0</v>
      </c>
      <c r="G135" s="5">
        <f>IFERROR('Res Bud År1'!$B38*'Likvid Bud År1'!K38,0)</f>
        <v>0</v>
      </c>
      <c r="H135" s="5">
        <f>IFERROR('Res Bud År1'!$B38*'Likvid Bud År1'!L38,0)</f>
        <v>0</v>
      </c>
      <c r="I135" s="5">
        <f>IFERROR('Res Bud År1'!$B38*'Likvid Bud År1'!M38,0)</f>
        <v>0</v>
      </c>
      <c r="J135" s="5">
        <f>IFERROR('Res Bud År1'!$B38*'Likvid Bud År1'!N38,0)</f>
        <v>0</v>
      </c>
      <c r="K135" s="5">
        <f>IFERROR('Res Bud År1'!$B38*'Likvid Bud År1'!O38,0)</f>
        <v>0</v>
      </c>
      <c r="L135" s="5">
        <f>IFERROR('Res Bud År1'!$B38*'Likvid Bud År1'!P38,0)</f>
        <v>0</v>
      </c>
      <c r="M135" s="22">
        <f>IFERROR('Res Bud År1'!$B38*'Likvid Bud År1'!Q38,0)</f>
        <v>0</v>
      </c>
      <c r="N135" s="21">
        <f>IFERROR('Res Bud År2'!$B38*'Likvid Bud År2'!F38,0)</f>
        <v>0</v>
      </c>
      <c r="O135" s="5">
        <f>IFERROR('Res Bud År2'!$B38*'Likvid Bud År2'!G38,0)</f>
        <v>0</v>
      </c>
      <c r="P135" s="5">
        <f>IFERROR('Res Bud År2'!$B38*'Likvid Bud År2'!H38,0)</f>
        <v>0</v>
      </c>
      <c r="Q135" s="5">
        <f>IFERROR('Res Bud År2'!$B38*'Likvid Bud År2'!I38,0)</f>
        <v>0</v>
      </c>
      <c r="R135" s="5">
        <f>IFERROR('Res Bud År2'!$B38*'Likvid Bud År2'!J38,0)</f>
        <v>0</v>
      </c>
      <c r="S135" s="5">
        <f>IFERROR('Res Bud År2'!$B38*'Likvid Bud År2'!K38,0)</f>
        <v>0</v>
      </c>
      <c r="T135" s="5">
        <f>IFERROR('Res Bud År2'!$B38*'Likvid Bud År2'!L38,0)</f>
        <v>0</v>
      </c>
      <c r="U135" s="5">
        <f>IFERROR('Res Bud År2'!$B38*'Likvid Bud År2'!M38,0)</f>
        <v>0</v>
      </c>
      <c r="V135" s="5">
        <f>IFERROR('Res Bud År2'!$B38*'Likvid Bud År2'!N38,0)</f>
        <v>0</v>
      </c>
      <c r="W135" s="5">
        <f>IFERROR('Res Bud År2'!$B38*'Likvid Bud År2'!O38,0)</f>
        <v>0</v>
      </c>
      <c r="X135" s="5">
        <f>IFERROR('Res Bud År2'!$B38*'Likvid Bud År2'!P38,0)</f>
        <v>0</v>
      </c>
      <c r="Y135" s="22">
        <f>IFERROR('Res Bud År2'!$B38*'Likvid Bud År2'!Q38,0)</f>
        <v>0</v>
      </c>
      <c r="Z135" s="21">
        <f>IFERROR('Res Bud År3'!$B38*'Likvid Bud År3'!F38,0)</f>
        <v>0</v>
      </c>
      <c r="AA135" s="5">
        <f>IFERROR('Res Bud År3'!$B38*'Likvid Bud År3'!G38,0)</f>
        <v>0</v>
      </c>
      <c r="AB135" s="5">
        <f>IFERROR('Res Bud År3'!$B38*'Likvid Bud År3'!H38,0)</f>
        <v>0</v>
      </c>
      <c r="AC135" s="5">
        <f>IFERROR('Res Bud År3'!$B38*'Likvid Bud År3'!I38,0)</f>
        <v>0</v>
      </c>
      <c r="AD135" s="5">
        <f>IFERROR('Res Bud År3'!$B38*'Likvid Bud År3'!J38,0)</f>
        <v>0</v>
      </c>
      <c r="AE135" s="5">
        <f>IFERROR('Res Bud År3'!$B38*'Likvid Bud År3'!K38,0)</f>
        <v>0</v>
      </c>
      <c r="AF135" s="5">
        <f>IFERROR('Res Bud År3'!$B38*'Likvid Bud År3'!L38,0)</f>
        <v>0</v>
      </c>
      <c r="AG135" s="5">
        <f>IFERROR('Res Bud År3'!$B38*'Likvid Bud År3'!M38,0)</f>
        <v>0</v>
      </c>
      <c r="AH135" s="5">
        <f>IFERROR('Res Bud År3'!$B38*'Likvid Bud År3'!N38,0)</f>
        <v>0</v>
      </c>
      <c r="AI135" s="5">
        <f>IFERROR('Res Bud År3'!$B38*'Likvid Bud År3'!O38,0)</f>
        <v>0</v>
      </c>
      <c r="AJ135" s="5">
        <f>IFERROR('Res Bud År3'!$B38*'Likvid Bud År3'!P38,0)</f>
        <v>0</v>
      </c>
      <c r="AK135" s="22">
        <f>IFERROR('Res Bud År3'!$B38*'Likvid Bud År3'!Q38,0)</f>
        <v>0</v>
      </c>
    </row>
    <row r="136" spans="1:37" x14ac:dyDescent="0.25">
      <c r="A136" s="4" t="str">
        <f t="shared" si="30"/>
        <v>Förbruknings inventarier/material</v>
      </c>
      <c r="B136" s="21">
        <f>IFERROR('Res Bud År1'!$B39*'Likvid Bud År1'!F39,0)</f>
        <v>0</v>
      </c>
      <c r="C136" s="5">
        <f>IFERROR('Res Bud År1'!$B39*'Likvid Bud År1'!G39,0)</f>
        <v>0</v>
      </c>
      <c r="D136" s="5">
        <f>IFERROR('Res Bud År1'!$B39*'Likvid Bud År1'!H39,0)</f>
        <v>0</v>
      </c>
      <c r="E136" s="5">
        <f>IFERROR('Res Bud År1'!$B39*'Likvid Bud År1'!I39,0)</f>
        <v>0</v>
      </c>
      <c r="F136" s="5">
        <f>IFERROR('Res Bud År1'!$B39*'Likvid Bud År1'!J39,0)</f>
        <v>0</v>
      </c>
      <c r="G136" s="5">
        <f>IFERROR('Res Bud År1'!$B39*'Likvid Bud År1'!K39,0)</f>
        <v>0</v>
      </c>
      <c r="H136" s="5">
        <f>IFERROR('Res Bud År1'!$B39*'Likvid Bud År1'!L39,0)</f>
        <v>0</v>
      </c>
      <c r="I136" s="5">
        <f>IFERROR('Res Bud År1'!$B39*'Likvid Bud År1'!M39,0)</f>
        <v>0</v>
      </c>
      <c r="J136" s="5">
        <f>IFERROR('Res Bud År1'!$B39*'Likvid Bud År1'!N39,0)</f>
        <v>0</v>
      </c>
      <c r="K136" s="5">
        <f>IFERROR('Res Bud År1'!$B39*'Likvid Bud År1'!O39,0)</f>
        <v>0</v>
      </c>
      <c r="L136" s="5">
        <f>IFERROR('Res Bud År1'!$B39*'Likvid Bud År1'!P39,0)</f>
        <v>0</v>
      </c>
      <c r="M136" s="22">
        <f>IFERROR('Res Bud År1'!$B39*'Likvid Bud År1'!Q39,0)</f>
        <v>0</v>
      </c>
      <c r="N136" s="21">
        <f>IFERROR('Res Bud År2'!$B39*'Likvid Bud År2'!F39,0)</f>
        <v>0</v>
      </c>
      <c r="O136" s="5">
        <f>IFERROR('Res Bud År2'!$B39*'Likvid Bud År2'!G39,0)</f>
        <v>0</v>
      </c>
      <c r="P136" s="5">
        <f>IFERROR('Res Bud År2'!$B39*'Likvid Bud År2'!H39,0)</f>
        <v>0</v>
      </c>
      <c r="Q136" s="5">
        <f>IFERROR('Res Bud År2'!$B39*'Likvid Bud År2'!I39,0)</f>
        <v>0</v>
      </c>
      <c r="R136" s="5">
        <f>IFERROR('Res Bud År2'!$B39*'Likvid Bud År2'!J39,0)</f>
        <v>0</v>
      </c>
      <c r="S136" s="5">
        <f>IFERROR('Res Bud År2'!$B39*'Likvid Bud År2'!K39,0)</f>
        <v>0</v>
      </c>
      <c r="T136" s="5">
        <f>IFERROR('Res Bud År2'!$B39*'Likvid Bud År2'!L39,0)</f>
        <v>0</v>
      </c>
      <c r="U136" s="5">
        <f>IFERROR('Res Bud År2'!$B39*'Likvid Bud År2'!M39,0)</f>
        <v>0</v>
      </c>
      <c r="V136" s="5">
        <f>IFERROR('Res Bud År2'!$B39*'Likvid Bud År2'!N39,0)</f>
        <v>0</v>
      </c>
      <c r="W136" s="5">
        <f>IFERROR('Res Bud År2'!$B39*'Likvid Bud År2'!O39,0)</f>
        <v>0</v>
      </c>
      <c r="X136" s="5">
        <f>IFERROR('Res Bud År2'!$B39*'Likvid Bud År2'!P39,0)</f>
        <v>0</v>
      </c>
      <c r="Y136" s="22">
        <f>IFERROR('Res Bud År2'!$B39*'Likvid Bud År2'!Q39,0)</f>
        <v>0</v>
      </c>
      <c r="Z136" s="21">
        <f>IFERROR('Res Bud År3'!$B39*'Likvid Bud År3'!F39,0)</f>
        <v>0</v>
      </c>
      <c r="AA136" s="5">
        <f>IFERROR('Res Bud År3'!$B39*'Likvid Bud År3'!G39,0)</f>
        <v>0</v>
      </c>
      <c r="AB136" s="5">
        <f>IFERROR('Res Bud År3'!$B39*'Likvid Bud År3'!H39,0)</f>
        <v>0</v>
      </c>
      <c r="AC136" s="5">
        <f>IFERROR('Res Bud År3'!$B39*'Likvid Bud År3'!I39,0)</f>
        <v>0</v>
      </c>
      <c r="AD136" s="5">
        <f>IFERROR('Res Bud År3'!$B39*'Likvid Bud År3'!J39,0)</f>
        <v>0</v>
      </c>
      <c r="AE136" s="5">
        <f>IFERROR('Res Bud År3'!$B39*'Likvid Bud År3'!K39,0)</f>
        <v>0</v>
      </c>
      <c r="AF136" s="5">
        <f>IFERROR('Res Bud År3'!$B39*'Likvid Bud År3'!L39,0)</f>
        <v>0</v>
      </c>
      <c r="AG136" s="5">
        <f>IFERROR('Res Bud År3'!$B39*'Likvid Bud År3'!M39,0)</f>
        <v>0</v>
      </c>
      <c r="AH136" s="5">
        <f>IFERROR('Res Bud År3'!$B39*'Likvid Bud År3'!N39,0)</f>
        <v>0</v>
      </c>
      <c r="AI136" s="5">
        <f>IFERROR('Res Bud År3'!$B39*'Likvid Bud År3'!O39,0)</f>
        <v>0</v>
      </c>
      <c r="AJ136" s="5">
        <f>IFERROR('Res Bud År3'!$B39*'Likvid Bud År3'!P39,0)</f>
        <v>0</v>
      </c>
      <c r="AK136" s="22">
        <f>IFERROR('Res Bud År3'!$B39*'Likvid Bud År3'!Q39,0)</f>
        <v>0</v>
      </c>
    </row>
    <row r="137" spans="1:37" x14ac:dyDescent="0.25">
      <c r="A137" s="4" t="str">
        <f t="shared" si="30"/>
        <v>Hyra/leasing av maskiner, datorer, bil etc</v>
      </c>
      <c r="B137" s="21">
        <f>IFERROR('Res Bud År1'!$B40*'Likvid Bud År1'!F40,0)</f>
        <v>0</v>
      </c>
      <c r="C137" s="5">
        <f>IFERROR('Res Bud År1'!$B40*'Likvid Bud År1'!G40,0)</f>
        <v>0</v>
      </c>
      <c r="D137" s="5">
        <f>IFERROR('Res Bud År1'!$B40*'Likvid Bud År1'!H40,0)</f>
        <v>0</v>
      </c>
      <c r="E137" s="5">
        <f>IFERROR('Res Bud År1'!$B40*'Likvid Bud År1'!I40,0)</f>
        <v>0</v>
      </c>
      <c r="F137" s="5">
        <f>IFERROR('Res Bud År1'!$B40*'Likvid Bud År1'!J40,0)</f>
        <v>0</v>
      </c>
      <c r="G137" s="5">
        <f>IFERROR('Res Bud År1'!$B40*'Likvid Bud År1'!K40,0)</f>
        <v>0</v>
      </c>
      <c r="H137" s="5">
        <f>IFERROR('Res Bud År1'!$B40*'Likvid Bud År1'!L40,0)</f>
        <v>0</v>
      </c>
      <c r="I137" s="5">
        <f>IFERROR('Res Bud År1'!$B40*'Likvid Bud År1'!M40,0)</f>
        <v>0</v>
      </c>
      <c r="J137" s="5">
        <f>IFERROR('Res Bud År1'!$B40*'Likvid Bud År1'!N40,0)</f>
        <v>0</v>
      </c>
      <c r="K137" s="5">
        <f>IFERROR('Res Bud År1'!$B40*'Likvid Bud År1'!O40,0)</f>
        <v>0</v>
      </c>
      <c r="L137" s="5">
        <f>IFERROR('Res Bud År1'!$B40*'Likvid Bud År1'!P40,0)</f>
        <v>0</v>
      </c>
      <c r="M137" s="22">
        <f>IFERROR('Res Bud År1'!$B40*'Likvid Bud År1'!Q40,0)</f>
        <v>0</v>
      </c>
      <c r="N137" s="21">
        <f>IFERROR('Res Bud År2'!$B40*'Likvid Bud År2'!F40,0)</f>
        <v>0</v>
      </c>
      <c r="O137" s="5">
        <f>IFERROR('Res Bud År2'!$B40*'Likvid Bud År2'!G40,0)</f>
        <v>0</v>
      </c>
      <c r="P137" s="5">
        <f>IFERROR('Res Bud År2'!$B40*'Likvid Bud År2'!H40,0)</f>
        <v>0</v>
      </c>
      <c r="Q137" s="5">
        <f>IFERROR('Res Bud År2'!$B40*'Likvid Bud År2'!I40,0)</f>
        <v>0</v>
      </c>
      <c r="R137" s="5">
        <f>IFERROR('Res Bud År2'!$B40*'Likvid Bud År2'!J40,0)</f>
        <v>0</v>
      </c>
      <c r="S137" s="5">
        <f>IFERROR('Res Bud År2'!$B40*'Likvid Bud År2'!K40,0)</f>
        <v>0</v>
      </c>
      <c r="T137" s="5">
        <f>IFERROR('Res Bud År2'!$B40*'Likvid Bud År2'!L40,0)</f>
        <v>0</v>
      </c>
      <c r="U137" s="5">
        <f>IFERROR('Res Bud År2'!$B40*'Likvid Bud År2'!M40,0)</f>
        <v>0</v>
      </c>
      <c r="V137" s="5">
        <f>IFERROR('Res Bud År2'!$B40*'Likvid Bud År2'!N40,0)</f>
        <v>0</v>
      </c>
      <c r="W137" s="5">
        <f>IFERROR('Res Bud År2'!$B40*'Likvid Bud År2'!O40,0)</f>
        <v>0</v>
      </c>
      <c r="X137" s="5">
        <f>IFERROR('Res Bud År2'!$B40*'Likvid Bud År2'!P40,0)</f>
        <v>0</v>
      </c>
      <c r="Y137" s="22">
        <f>IFERROR('Res Bud År2'!$B40*'Likvid Bud År2'!Q40,0)</f>
        <v>0</v>
      </c>
      <c r="Z137" s="21">
        <f>IFERROR('Res Bud År3'!$B40*'Likvid Bud År3'!F40,0)</f>
        <v>0</v>
      </c>
      <c r="AA137" s="5">
        <f>IFERROR('Res Bud År3'!$B40*'Likvid Bud År3'!G40,0)</f>
        <v>0</v>
      </c>
      <c r="AB137" s="5">
        <f>IFERROR('Res Bud År3'!$B40*'Likvid Bud År3'!H40,0)</f>
        <v>0</v>
      </c>
      <c r="AC137" s="5">
        <f>IFERROR('Res Bud År3'!$B40*'Likvid Bud År3'!I40,0)</f>
        <v>0</v>
      </c>
      <c r="AD137" s="5">
        <f>IFERROR('Res Bud År3'!$B40*'Likvid Bud År3'!J40,0)</f>
        <v>0</v>
      </c>
      <c r="AE137" s="5">
        <f>IFERROR('Res Bud År3'!$B40*'Likvid Bud År3'!K40,0)</f>
        <v>0</v>
      </c>
      <c r="AF137" s="5">
        <f>IFERROR('Res Bud År3'!$B40*'Likvid Bud År3'!L40,0)</f>
        <v>0</v>
      </c>
      <c r="AG137" s="5">
        <f>IFERROR('Res Bud År3'!$B40*'Likvid Bud År3'!M40,0)</f>
        <v>0</v>
      </c>
      <c r="AH137" s="5">
        <f>IFERROR('Res Bud År3'!$B40*'Likvid Bud År3'!N40,0)</f>
        <v>0</v>
      </c>
      <c r="AI137" s="5">
        <f>IFERROR('Res Bud År3'!$B40*'Likvid Bud År3'!O40,0)</f>
        <v>0</v>
      </c>
      <c r="AJ137" s="5">
        <f>IFERROR('Res Bud År3'!$B40*'Likvid Bud År3'!P40,0)</f>
        <v>0</v>
      </c>
      <c r="AK137" s="22">
        <f>IFERROR('Res Bud År3'!$B40*'Likvid Bud År3'!Q40,0)</f>
        <v>0</v>
      </c>
    </row>
    <row r="138" spans="1:37" x14ac:dyDescent="0.25">
      <c r="A138" s="4" t="str">
        <f t="shared" si="30"/>
        <v>Reparation och underhåll</v>
      </c>
      <c r="B138" s="21">
        <f>IFERROR('Res Bud År1'!$B41*'Likvid Bud År1'!F41,0)</f>
        <v>0</v>
      </c>
      <c r="C138" s="5">
        <f>IFERROR('Res Bud År1'!$B41*'Likvid Bud År1'!G41,0)</f>
        <v>0</v>
      </c>
      <c r="D138" s="5">
        <f>IFERROR('Res Bud År1'!$B41*'Likvid Bud År1'!H41,0)</f>
        <v>0</v>
      </c>
      <c r="E138" s="5">
        <f>IFERROR('Res Bud År1'!$B41*'Likvid Bud År1'!I41,0)</f>
        <v>0</v>
      </c>
      <c r="F138" s="5">
        <f>IFERROR('Res Bud År1'!$B41*'Likvid Bud År1'!J41,0)</f>
        <v>0</v>
      </c>
      <c r="G138" s="5">
        <f>IFERROR('Res Bud År1'!$B41*'Likvid Bud År1'!K41,0)</f>
        <v>0</v>
      </c>
      <c r="H138" s="5">
        <f>IFERROR('Res Bud År1'!$B41*'Likvid Bud År1'!L41,0)</f>
        <v>0</v>
      </c>
      <c r="I138" s="5">
        <f>IFERROR('Res Bud År1'!$B41*'Likvid Bud År1'!M41,0)</f>
        <v>0</v>
      </c>
      <c r="J138" s="5">
        <f>IFERROR('Res Bud År1'!$B41*'Likvid Bud År1'!N41,0)</f>
        <v>0</v>
      </c>
      <c r="K138" s="5">
        <f>IFERROR('Res Bud År1'!$B41*'Likvid Bud År1'!O41,0)</f>
        <v>0</v>
      </c>
      <c r="L138" s="5">
        <f>IFERROR('Res Bud År1'!$B41*'Likvid Bud År1'!P41,0)</f>
        <v>0</v>
      </c>
      <c r="M138" s="22">
        <f>IFERROR('Res Bud År1'!$B41*'Likvid Bud År1'!Q41,0)</f>
        <v>0</v>
      </c>
      <c r="N138" s="21">
        <f>IFERROR('Res Bud År2'!$B41*'Likvid Bud År2'!F41,0)</f>
        <v>0</v>
      </c>
      <c r="O138" s="5">
        <f>IFERROR('Res Bud År2'!$B41*'Likvid Bud År2'!G41,0)</f>
        <v>0</v>
      </c>
      <c r="P138" s="5">
        <f>IFERROR('Res Bud År2'!$B41*'Likvid Bud År2'!H41,0)</f>
        <v>0</v>
      </c>
      <c r="Q138" s="5">
        <f>IFERROR('Res Bud År2'!$B41*'Likvid Bud År2'!I41,0)</f>
        <v>0</v>
      </c>
      <c r="R138" s="5">
        <f>IFERROR('Res Bud År2'!$B41*'Likvid Bud År2'!J41,0)</f>
        <v>0</v>
      </c>
      <c r="S138" s="5">
        <f>IFERROR('Res Bud År2'!$B41*'Likvid Bud År2'!K41,0)</f>
        <v>0</v>
      </c>
      <c r="T138" s="5">
        <f>IFERROR('Res Bud År2'!$B41*'Likvid Bud År2'!L41,0)</f>
        <v>0</v>
      </c>
      <c r="U138" s="5">
        <f>IFERROR('Res Bud År2'!$B41*'Likvid Bud År2'!M41,0)</f>
        <v>0</v>
      </c>
      <c r="V138" s="5">
        <f>IFERROR('Res Bud År2'!$B41*'Likvid Bud År2'!N41,0)</f>
        <v>0</v>
      </c>
      <c r="W138" s="5">
        <f>IFERROR('Res Bud År2'!$B41*'Likvid Bud År2'!O41,0)</f>
        <v>0</v>
      </c>
      <c r="X138" s="5">
        <f>IFERROR('Res Bud År2'!$B41*'Likvid Bud År2'!P41,0)</f>
        <v>0</v>
      </c>
      <c r="Y138" s="22">
        <f>IFERROR('Res Bud År2'!$B41*'Likvid Bud År2'!Q41,0)</f>
        <v>0</v>
      </c>
      <c r="Z138" s="21">
        <f>IFERROR('Res Bud År3'!$B41*'Likvid Bud År3'!F41,0)</f>
        <v>0</v>
      </c>
      <c r="AA138" s="5">
        <f>IFERROR('Res Bud År3'!$B41*'Likvid Bud År3'!G41,0)</f>
        <v>0</v>
      </c>
      <c r="AB138" s="5">
        <f>IFERROR('Res Bud År3'!$B41*'Likvid Bud År3'!H41,0)</f>
        <v>0</v>
      </c>
      <c r="AC138" s="5">
        <f>IFERROR('Res Bud År3'!$B41*'Likvid Bud År3'!I41,0)</f>
        <v>0</v>
      </c>
      <c r="AD138" s="5">
        <f>IFERROR('Res Bud År3'!$B41*'Likvid Bud År3'!J41,0)</f>
        <v>0</v>
      </c>
      <c r="AE138" s="5">
        <f>IFERROR('Res Bud År3'!$B41*'Likvid Bud År3'!K41,0)</f>
        <v>0</v>
      </c>
      <c r="AF138" s="5">
        <f>IFERROR('Res Bud År3'!$B41*'Likvid Bud År3'!L41,0)</f>
        <v>0</v>
      </c>
      <c r="AG138" s="5">
        <f>IFERROR('Res Bud År3'!$B41*'Likvid Bud År3'!M41,0)</f>
        <v>0</v>
      </c>
      <c r="AH138" s="5">
        <f>IFERROR('Res Bud År3'!$B41*'Likvid Bud År3'!N41,0)</f>
        <v>0</v>
      </c>
      <c r="AI138" s="5">
        <f>IFERROR('Res Bud År3'!$B41*'Likvid Bud År3'!O41,0)</f>
        <v>0</v>
      </c>
      <c r="AJ138" s="5">
        <f>IFERROR('Res Bud År3'!$B41*'Likvid Bud År3'!P41,0)</f>
        <v>0</v>
      </c>
      <c r="AK138" s="22">
        <f>IFERROR('Res Bud År3'!$B41*'Likvid Bud År3'!Q41,0)</f>
        <v>0</v>
      </c>
    </row>
    <row r="139" spans="1:37" x14ac:dyDescent="0.25">
      <c r="A139" s="4" t="str">
        <f t="shared" si="30"/>
        <v>Resekostnader, bilresättning, traktamente</v>
      </c>
      <c r="B139" s="21">
        <f>IFERROR('Res Bud År1'!$B42*'Likvid Bud År1'!F42,0)</f>
        <v>0</v>
      </c>
      <c r="C139" s="5">
        <f>IFERROR('Res Bud År1'!$B42*'Likvid Bud År1'!G42,0)</f>
        <v>0</v>
      </c>
      <c r="D139" s="5">
        <f>IFERROR('Res Bud År1'!$B42*'Likvid Bud År1'!H42,0)</f>
        <v>0</v>
      </c>
      <c r="E139" s="5">
        <f>IFERROR('Res Bud År1'!$B42*'Likvid Bud År1'!I42,0)</f>
        <v>0</v>
      </c>
      <c r="F139" s="5">
        <f>IFERROR('Res Bud År1'!$B42*'Likvid Bud År1'!J42,0)</f>
        <v>0</v>
      </c>
      <c r="G139" s="5">
        <f>IFERROR('Res Bud År1'!$B42*'Likvid Bud År1'!K42,0)</f>
        <v>0</v>
      </c>
      <c r="H139" s="5">
        <f>IFERROR('Res Bud År1'!$B42*'Likvid Bud År1'!L42,0)</f>
        <v>0</v>
      </c>
      <c r="I139" s="5">
        <f>IFERROR('Res Bud År1'!$B42*'Likvid Bud År1'!M42,0)</f>
        <v>0</v>
      </c>
      <c r="J139" s="5">
        <f>IFERROR('Res Bud År1'!$B42*'Likvid Bud År1'!N42,0)</f>
        <v>0</v>
      </c>
      <c r="K139" s="5">
        <f>IFERROR('Res Bud År1'!$B42*'Likvid Bud År1'!O42,0)</f>
        <v>0</v>
      </c>
      <c r="L139" s="5">
        <f>IFERROR('Res Bud År1'!$B42*'Likvid Bud År1'!P42,0)</f>
        <v>0</v>
      </c>
      <c r="M139" s="22">
        <f>IFERROR('Res Bud År1'!$B42*'Likvid Bud År1'!Q42,0)</f>
        <v>0</v>
      </c>
      <c r="N139" s="21">
        <f>IFERROR('Res Bud År2'!$B42*'Likvid Bud År2'!F42,0)</f>
        <v>0</v>
      </c>
      <c r="O139" s="5">
        <f>IFERROR('Res Bud År2'!$B42*'Likvid Bud År2'!G42,0)</f>
        <v>0</v>
      </c>
      <c r="P139" s="5">
        <f>IFERROR('Res Bud År2'!$B42*'Likvid Bud År2'!H42,0)</f>
        <v>0</v>
      </c>
      <c r="Q139" s="5">
        <f>IFERROR('Res Bud År2'!$B42*'Likvid Bud År2'!I42,0)</f>
        <v>0</v>
      </c>
      <c r="R139" s="5">
        <f>IFERROR('Res Bud År2'!$B42*'Likvid Bud År2'!J42,0)</f>
        <v>0</v>
      </c>
      <c r="S139" s="5">
        <f>IFERROR('Res Bud År2'!$B42*'Likvid Bud År2'!K42,0)</f>
        <v>0</v>
      </c>
      <c r="T139" s="5">
        <f>IFERROR('Res Bud År2'!$B42*'Likvid Bud År2'!L42,0)</f>
        <v>0</v>
      </c>
      <c r="U139" s="5">
        <f>IFERROR('Res Bud År2'!$B42*'Likvid Bud År2'!M42,0)</f>
        <v>0</v>
      </c>
      <c r="V139" s="5">
        <f>IFERROR('Res Bud År2'!$B42*'Likvid Bud År2'!N42,0)</f>
        <v>0</v>
      </c>
      <c r="W139" s="5">
        <f>IFERROR('Res Bud År2'!$B42*'Likvid Bud År2'!O42,0)</f>
        <v>0</v>
      </c>
      <c r="X139" s="5">
        <f>IFERROR('Res Bud År2'!$B42*'Likvid Bud År2'!P42,0)</f>
        <v>0</v>
      </c>
      <c r="Y139" s="22">
        <f>IFERROR('Res Bud År2'!$B42*'Likvid Bud År2'!Q42,0)</f>
        <v>0</v>
      </c>
      <c r="Z139" s="21">
        <f>IFERROR('Res Bud År3'!$B42*'Likvid Bud År3'!F42,0)</f>
        <v>0</v>
      </c>
      <c r="AA139" s="5">
        <f>IFERROR('Res Bud År3'!$B42*'Likvid Bud År3'!G42,0)</f>
        <v>0</v>
      </c>
      <c r="AB139" s="5">
        <f>IFERROR('Res Bud År3'!$B42*'Likvid Bud År3'!H42,0)</f>
        <v>0</v>
      </c>
      <c r="AC139" s="5">
        <f>IFERROR('Res Bud År3'!$B42*'Likvid Bud År3'!I42,0)</f>
        <v>0</v>
      </c>
      <c r="AD139" s="5">
        <f>IFERROR('Res Bud År3'!$B42*'Likvid Bud År3'!J42,0)</f>
        <v>0</v>
      </c>
      <c r="AE139" s="5">
        <f>IFERROR('Res Bud År3'!$B42*'Likvid Bud År3'!K42,0)</f>
        <v>0</v>
      </c>
      <c r="AF139" s="5">
        <f>IFERROR('Res Bud År3'!$B42*'Likvid Bud År3'!L42,0)</f>
        <v>0</v>
      </c>
      <c r="AG139" s="5">
        <f>IFERROR('Res Bud År3'!$B42*'Likvid Bud År3'!M42,0)</f>
        <v>0</v>
      </c>
      <c r="AH139" s="5">
        <f>IFERROR('Res Bud År3'!$B42*'Likvid Bud År3'!N42,0)</f>
        <v>0</v>
      </c>
      <c r="AI139" s="5">
        <f>IFERROR('Res Bud År3'!$B42*'Likvid Bud År3'!O42,0)</f>
        <v>0</v>
      </c>
      <c r="AJ139" s="5">
        <f>IFERROR('Res Bud År3'!$B42*'Likvid Bud År3'!P42,0)</f>
        <v>0</v>
      </c>
      <c r="AK139" s="22">
        <f>IFERROR('Res Bud År3'!$B42*'Likvid Bud År3'!Q42,0)</f>
        <v>0</v>
      </c>
    </row>
    <row r="140" spans="1:37" x14ac:dyDescent="0.25">
      <c r="A140" s="4" t="str">
        <f t="shared" si="30"/>
        <v>Reklam och PR</v>
      </c>
      <c r="B140" s="21">
        <f>IFERROR('Res Bud År1'!$B43*'Likvid Bud År1'!F43,0)</f>
        <v>0</v>
      </c>
      <c r="C140" s="5">
        <f>IFERROR('Res Bud År1'!$B43*'Likvid Bud År1'!G43,0)</f>
        <v>0</v>
      </c>
      <c r="D140" s="5">
        <f>IFERROR('Res Bud År1'!$B43*'Likvid Bud År1'!H43,0)</f>
        <v>0</v>
      </c>
      <c r="E140" s="5">
        <f>IFERROR('Res Bud År1'!$B43*'Likvid Bud År1'!I43,0)</f>
        <v>0</v>
      </c>
      <c r="F140" s="5">
        <f>IFERROR('Res Bud År1'!$B43*'Likvid Bud År1'!J43,0)</f>
        <v>0</v>
      </c>
      <c r="G140" s="5">
        <f>IFERROR('Res Bud År1'!$B43*'Likvid Bud År1'!K43,0)</f>
        <v>0</v>
      </c>
      <c r="H140" s="5">
        <f>IFERROR('Res Bud År1'!$B43*'Likvid Bud År1'!L43,0)</f>
        <v>0</v>
      </c>
      <c r="I140" s="5">
        <f>IFERROR('Res Bud År1'!$B43*'Likvid Bud År1'!M43,0)</f>
        <v>0</v>
      </c>
      <c r="J140" s="5">
        <f>IFERROR('Res Bud År1'!$B43*'Likvid Bud År1'!N43,0)</f>
        <v>0</v>
      </c>
      <c r="K140" s="5">
        <f>IFERROR('Res Bud År1'!$B43*'Likvid Bud År1'!O43,0)</f>
        <v>0</v>
      </c>
      <c r="L140" s="5">
        <f>IFERROR('Res Bud År1'!$B43*'Likvid Bud År1'!P43,0)</f>
        <v>0</v>
      </c>
      <c r="M140" s="22">
        <f>IFERROR('Res Bud År1'!$B43*'Likvid Bud År1'!Q43,0)</f>
        <v>0</v>
      </c>
      <c r="N140" s="21">
        <f>IFERROR('Res Bud År2'!$B43*'Likvid Bud År2'!F43,0)</f>
        <v>0</v>
      </c>
      <c r="O140" s="5">
        <f>IFERROR('Res Bud År2'!$B43*'Likvid Bud År2'!G43,0)</f>
        <v>0</v>
      </c>
      <c r="P140" s="5">
        <f>IFERROR('Res Bud År2'!$B43*'Likvid Bud År2'!H43,0)</f>
        <v>0</v>
      </c>
      <c r="Q140" s="5">
        <f>IFERROR('Res Bud År2'!$B43*'Likvid Bud År2'!I43,0)</f>
        <v>0</v>
      </c>
      <c r="R140" s="5">
        <f>IFERROR('Res Bud År2'!$B43*'Likvid Bud År2'!J43,0)</f>
        <v>0</v>
      </c>
      <c r="S140" s="5">
        <f>IFERROR('Res Bud År2'!$B43*'Likvid Bud År2'!K43,0)</f>
        <v>0</v>
      </c>
      <c r="T140" s="5">
        <f>IFERROR('Res Bud År2'!$B43*'Likvid Bud År2'!L43,0)</f>
        <v>0</v>
      </c>
      <c r="U140" s="5">
        <f>IFERROR('Res Bud År2'!$B43*'Likvid Bud År2'!M43,0)</f>
        <v>0</v>
      </c>
      <c r="V140" s="5">
        <f>IFERROR('Res Bud År2'!$B43*'Likvid Bud År2'!N43,0)</f>
        <v>0</v>
      </c>
      <c r="W140" s="5">
        <f>IFERROR('Res Bud År2'!$B43*'Likvid Bud År2'!O43,0)</f>
        <v>0</v>
      </c>
      <c r="X140" s="5">
        <f>IFERROR('Res Bud År2'!$B43*'Likvid Bud År2'!P43,0)</f>
        <v>0</v>
      </c>
      <c r="Y140" s="22">
        <f>IFERROR('Res Bud År2'!$B43*'Likvid Bud År2'!Q43,0)</f>
        <v>0</v>
      </c>
      <c r="Z140" s="21">
        <f>IFERROR('Res Bud År3'!$B43*'Likvid Bud År3'!F43,0)</f>
        <v>0</v>
      </c>
      <c r="AA140" s="5">
        <f>IFERROR('Res Bud År3'!$B43*'Likvid Bud År3'!G43,0)</f>
        <v>0</v>
      </c>
      <c r="AB140" s="5">
        <f>IFERROR('Res Bud År3'!$B43*'Likvid Bud År3'!H43,0)</f>
        <v>0</v>
      </c>
      <c r="AC140" s="5">
        <f>IFERROR('Res Bud År3'!$B43*'Likvid Bud År3'!I43,0)</f>
        <v>0</v>
      </c>
      <c r="AD140" s="5">
        <f>IFERROR('Res Bud År3'!$B43*'Likvid Bud År3'!J43,0)</f>
        <v>0</v>
      </c>
      <c r="AE140" s="5">
        <f>IFERROR('Res Bud År3'!$B43*'Likvid Bud År3'!K43,0)</f>
        <v>0</v>
      </c>
      <c r="AF140" s="5">
        <f>IFERROR('Res Bud År3'!$B43*'Likvid Bud År3'!L43,0)</f>
        <v>0</v>
      </c>
      <c r="AG140" s="5">
        <f>IFERROR('Res Bud År3'!$B43*'Likvid Bud År3'!M43,0)</f>
        <v>0</v>
      </c>
      <c r="AH140" s="5">
        <f>IFERROR('Res Bud År3'!$B43*'Likvid Bud År3'!N43,0)</f>
        <v>0</v>
      </c>
      <c r="AI140" s="5">
        <f>IFERROR('Res Bud År3'!$B43*'Likvid Bud År3'!O43,0)</f>
        <v>0</v>
      </c>
      <c r="AJ140" s="5">
        <f>IFERROR('Res Bud År3'!$B43*'Likvid Bud År3'!P43,0)</f>
        <v>0</v>
      </c>
      <c r="AK140" s="22">
        <f>IFERROR('Res Bud År3'!$B43*'Likvid Bud År3'!Q43,0)</f>
        <v>0</v>
      </c>
    </row>
    <row r="141" spans="1:37" x14ac:dyDescent="0.25">
      <c r="A141" s="4" t="str">
        <f t="shared" si="30"/>
        <v>Kontokortsavgifter, kreditförsäljnkostnader</v>
      </c>
      <c r="B141" s="21">
        <f>IFERROR('Res Bud År1'!$B44*'Likvid Bud År1'!F44,0)</f>
        <v>0</v>
      </c>
      <c r="C141" s="5">
        <f>IFERROR('Res Bud År1'!$B44*'Likvid Bud År1'!G44,0)</f>
        <v>0</v>
      </c>
      <c r="D141" s="5">
        <f>IFERROR('Res Bud År1'!$B44*'Likvid Bud År1'!H44,0)</f>
        <v>0</v>
      </c>
      <c r="E141" s="5">
        <f>IFERROR('Res Bud År1'!$B44*'Likvid Bud År1'!I44,0)</f>
        <v>0</v>
      </c>
      <c r="F141" s="5">
        <f>IFERROR('Res Bud År1'!$B44*'Likvid Bud År1'!J44,0)</f>
        <v>0</v>
      </c>
      <c r="G141" s="5">
        <f>IFERROR('Res Bud År1'!$B44*'Likvid Bud År1'!K44,0)</f>
        <v>0</v>
      </c>
      <c r="H141" s="5">
        <f>IFERROR('Res Bud År1'!$B44*'Likvid Bud År1'!L44,0)</f>
        <v>0</v>
      </c>
      <c r="I141" s="5">
        <f>IFERROR('Res Bud År1'!$B44*'Likvid Bud År1'!M44,0)</f>
        <v>0</v>
      </c>
      <c r="J141" s="5">
        <f>IFERROR('Res Bud År1'!$B44*'Likvid Bud År1'!N44,0)</f>
        <v>0</v>
      </c>
      <c r="K141" s="5">
        <f>IFERROR('Res Bud År1'!$B44*'Likvid Bud År1'!O44,0)</f>
        <v>0</v>
      </c>
      <c r="L141" s="5">
        <f>IFERROR('Res Bud År1'!$B44*'Likvid Bud År1'!P44,0)</f>
        <v>0</v>
      </c>
      <c r="M141" s="22">
        <f>IFERROR('Res Bud År1'!$B44*'Likvid Bud År1'!Q44,0)</f>
        <v>0</v>
      </c>
      <c r="N141" s="21">
        <f>IFERROR('Res Bud År2'!$B44*'Likvid Bud År2'!F44,0)</f>
        <v>0</v>
      </c>
      <c r="O141" s="5">
        <f>IFERROR('Res Bud År2'!$B44*'Likvid Bud År2'!G44,0)</f>
        <v>0</v>
      </c>
      <c r="P141" s="5">
        <f>IFERROR('Res Bud År2'!$B44*'Likvid Bud År2'!H44,0)</f>
        <v>0</v>
      </c>
      <c r="Q141" s="5">
        <f>IFERROR('Res Bud År2'!$B44*'Likvid Bud År2'!I44,0)</f>
        <v>0</v>
      </c>
      <c r="R141" s="5">
        <f>IFERROR('Res Bud År2'!$B44*'Likvid Bud År2'!J44,0)</f>
        <v>0</v>
      </c>
      <c r="S141" s="5">
        <f>IFERROR('Res Bud År2'!$B44*'Likvid Bud År2'!K44,0)</f>
        <v>0</v>
      </c>
      <c r="T141" s="5">
        <f>IFERROR('Res Bud År2'!$B44*'Likvid Bud År2'!L44,0)</f>
        <v>0</v>
      </c>
      <c r="U141" s="5">
        <f>IFERROR('Res Bud År2'!$B44*'Likvid Bud År2'!M44,0)</f>
        <v>0</v>
      </c>
      <c r="V141" s="5">
        <f>IFERROR('Res Bud År2'!$B44*'Likvid Bud År2'!N44,0)</f>
        <v>0</v>
      </c>
      <c r="W141" s="5">
        <f>IFERROR('Res Bud År2'!$B44*'Likvid Bud År2'!O44,0)</f>
        <v>0</v>
      </c>
      <c r="X141" s="5">
        <f>IFERROR('Res Bud År2'!$B44*'Likvid Bud År2'!P44,0)</f>
        <v>0</v>
      </c>
      <c r="Y141" s="22">
        <f>IFERROR('Res Bud År2'!$B44*'Likvid Bud År2'!Q44,0)</f>
        <v>0</v>
      </c>
      <c r="Z141" s="21">
        <f>IFERROR('Res Bud År3'!$B44*'Likvid Bud År3'!F44,0)</f>
        <v>0</v>
      </c>
      <c r="AA141" s="5">
        <f>IFERROR('Res Bud År3'!$B44*'Likvid Bud År3'!G44,0)</f>
        <v>0</v>
      </c>
      <c r="AB141" s="5">
        <f>IFERROR('Res Bud År3'!$B44*'Likvid Bud År3'!H44,0)</f>
        <v>0</v>
      </c>
      <c r="AC141" s="5">
        <f>IFERROR('Res Bud År3'!$B44*'Likvid Bud År3'!I44,0)</f>
        <v>0</v>
      </c>
      <c r="AD141" s="5">
        <f>IFERROR('Res Bud År3'!$B44*'Likvid Bud År3'!J44,0)</f>
        <v>0</v>
      </c>
      <c r="AE141" s="5">
        <f>IFERROR('Res Bud År3'!$B44*'Likvid Bud År3'!K44,0)</f>
        <v>0</v>
      </c>
      <c r="AF141" s="5">
        <f>IFERROR('Res Bud År3'!$B44*'Likvid Bud År3'!L44,0)</f>
        <v>0</v>
      </c>
      <c r="AG141" s="5">
        <f>IFERROR('Res Bud År3'!$B44*'Likvid Bud År3'!M44,0)</f>
        <v>0</v>
      </c>
      <c r="AH141" s="5">
        <f>IFERROR('Res Bud År3'!$B44*'Likvid Bud År3'!N44,0)</f>
        <v>0</v>
      </c>
      <c r="AI141" s="5">
        <f>IFERROR('Res Bud År3'!$B44*'Likvid Bud År3'!O44,0)</f>
        <v>0</v>
      </c>
      <c r="AJ141" s="5">
        <f>IFERROR('Res Bud År3'!$B44*'Likvid Bud År3'!P44,0)</f>
        <v>0</v>
      </c>
      <c r="AK141" s="22">
        <f>IFERROR('Res Bud År3'!$B44*'Likvid Bud År3'!Q44,0)</f>
        <v>0</v>
      </c>
    </row>
    <row r="142" spans="1:37" x14ac:dyDescent="0.25">
      <c r="A142" s="4" t="str">
        <f t="shared" si="30"/>
        <v>Kontorsmateriel och trycksaker</v>
      </c>
      <c r="B142" s="21">
        <f>IFERROR('Res Bud År1'!$B45*'Likvid Bud År1'!F45,0)</f>
        <v>0</v>
      </c>
      <c r="C142" s="5">
        <f>IFERROR('Res Bud År1'!$B45*'Likvid Bud År1'!G45,0)</f>
        <v>0</v>
      </c>
      <c r="D142" s="5">
        <f>IFERROR('Res Bud År1'!$B45*'Likvid Bud År1'!H45,0)</f>
        <v>0</v>
      </c>
      <c r="E142" s="5">
        <f>IFERROR('Res Bud År1'!$B45*'Likvid Bud År1'!I45,0)</f>
        <v>0</v>
      </c>
      <c r="F142" s="5">
        <f>IFERROR('Res Bud År1'!$B45*'Likvid Bud År1'!J45,0)</f>
        <v>0</v>
      </c>
      <c r="G142" s="5">
        <f>IFERROR('Res Bud År1'!$B45*'Likvid Bud År1'!K45,0)</f>
        <v>0</v>
      </c>
      <c r="H142" s="5">
        <f>IFERROR('Res Bud År1'!$B45*'Likvid Bud År1'!L45,0)</f>
        <v>0</v>
      </c>
      <c r="I142" s="5">
        <f>IFERROR('Res Bud År1'!$B45*'Likvid Bud År1'!M45,0)</f>
        <v>0</v>
      </c>
      <c r="J142" s="5">
        <f>IFERROR('Res Bud År1'!$B45*'Likvid Bud År1'!N45,0)</f>
        <v>0</v>
      </c>
      <c r="K142" s="5">
        <f>IFERROR('Res Bud År1'!$B45*'Likvid Bud År1'!O45,0)</f>
        <v>0</v>
      </c>
      <c r="L142" s="5">
        <f>IFERROR('Res Bud År1'!$B45*'Likvid Bud År1'!P45,0)</f>
        <v>0</v>
      </c>
      <c r="M142" s="22">
        <f>IFERROR('Res Bud År1'!$B45*'Likvid Bud År1'!Q45,0)</f>
        <v>0</v>
      </c>
      <c r="N142" s="21">
        <f>IFERROR('Res Bud År2'!$B45*'Likvid Bud År2'!F45,0)</f>
        <v>0</v>
      </c>
      <c r="O142" s="5">
        <f>IFERROR('Res Bud År2'!$B45*'Likvid Bud År2'!G45,0)</f>
        <v>0</v>
      </c>
      <c r="P142" s="5">
        <f>IFERROR('Res Bud År2'!$B45*'Likvid Bud År2'!H45,0)</f>
        <v>0</v>
      </c>
      <c r="Q142" s="5">
        <f>IFERROR('Res Bud År2'!$B45*'Likvid Bud År2'!I45,0)</f>
        <v>0</v>
      </c>
      <c r="R142" s="5">
        <f>IFERROR('Res Bud År2'!$B45*'Likvid Bud År2'!J45,0)</f>
        <v>0</v>
      </c>
      <c r="S142" s="5">
        <f>IFERROR('Res Bud År2'!$B45*'Likvid Bud År2'!K45,0)</f>
        <v>0</v>
      </c>
      <c r="T142" s="5">
        <f>IFERROR('Res Bud År2'!$B45*'Likvid Bud År2'!L45,0)</f>
        <v>0</v>
      </c>
      <c r="U142" s="5">
        <f>IFERROR('Res Bud År2'!$B45*'Likvid Bud År2'!M45,0)</f>
        <v>0</v>
      </c>
      <c r="V142" s="5">
        <f>IFERROR('Res Bud År2'!$B45*'Likvid Bud År2'!N45,0)</f>
        <v>0</v>
      </c>
      <c r="W142" s="5">
        <f>IFERROR('Res Bud År2'!$B45*'Likvid Bud År2'!O45,0)</f>
        <v>0</v>
      </c>
      <c r="X142" s="5">
        <f>IFERROR('Res Bud År2'!$B45*'Likvid Bud År2'!P45,0)</f>
        <v>0</v>
      </c>
      <c r="Y142" s="22">
        <f>IFERROR('Res Bud År2'!$B45*'Likvid Bud År2'!Q45,0)</f>
        <v>0</v>
      </c>
      <c r="Z142" s="21">
        <f>IFERROR('Res Bud År3'!$B45*'Likvid Bud År3'!F45,0)</f>
        <v>0</v>
      </c>
      <c r="AA142" s="5">
        <f>IFERROR('Res Bud År3'!$B45*'Likvid Bud År3'!G45,0)</f>
        <v>0</v>
      </c>
      <c r="AB142" s="5">
        <f>IFERROR('Res Bud År3'!$B45*'Likvid Bud År3'!H45,0)</f>
        <v>0</v>
      </c>
      <c r="AC142" s="5">
        <f>IFERROR('Res Bud År3'!$B45*'Likvid Bud År3'!I45,0)</f>
        <v>0</v>
      </c>
      <c r="AD142" s="5">
        <f>IFERROR('Res Bud År3'!$B45*'Likvid Bud År3'!J45,0)</f>
        <v>0</v>
      </c>
      <c r="AE142" s="5">
        <f>IFERROR('Res Bud År3'!$B45*'Likvid Bud År3'!K45,0)</f>
        <v>0</v>
      </c>
      <c r="AF142" s="5">
        <f>IFERROR('Res Bud År3'!$B45*'Likvid Bud År3'!L45,0)</f>
        <v>0</v>
      </c>
      <c r="AG142" s="5">
        <f>IFERROR('Res Bud År3'!$B45*'Likvid Bud År3'!M45,0)</f>
        <v>0</v>
      </c>
      <c r="AH142" s="5">
        <f>IFERROR('Res Bud År3'!$B45*'Likvid Bud År3'!N45,0)</f>
        <v>0</v>
      </c>
      <c r="AI142" s="5">
        <f>IFERROR('Res Bud År3'!$B45*'Likvid Bud År3'!O45,0)</f>
        <v>0</v>
      </c>
      <c r="AJ142" s="5">
        <f>IFERROR('Res Bud År3'!$B45*'Likvid Bud År3'!P45,0)</f>
        <v>0</v>
      </c>
      <c r="AK142" s="22">
        <f>IFERROR('Res Bud År3'!$B45*'Likvid Bud År3'!Q45,0)</f>
        <v>0</v>
      </c>
    </row>
    <row r="143" spans="1:37" x14ac:dyDescent="0.25">
      <c r="A143" s="4" t="str">
        <f t="shared" si="30"/>
        <v>IT, Tele och data</v>
      </c>
      <c r="B143" s="21">
        <f>IFERROR('Res Bud År1'!$B46*'Likvid Bud År1'!F46,0)</f>
        <v>0</v>
      </c>
      <c r="C143" s="5">
        <f>IFERROR('Res Bud År1'!$B46*'Likvid Bud År1'!G46,0)</f>
        <v>0</v>
      </c>
      <c r="D143" s="5">
        <f>IFERROR('Res Bud År1'!$B46*'Likvid Bud År1'!H46,0)</f>
        <v>0</v>
      </c>
      <c r="E143" s="5">
        <f>IFERROR('Res Bud År1'!$B46*'Likvid Bud År1'!I46,0)</f>
        <v>0</v>
      </c>
      <c r="F143" s="5">
        <f>IFERROR('Res Bud År1'!$B46*'Likvid Bud År1'!J46,0)</f>
        <v>0</v>
      </c>
      <c r="G143" s="5">
        <f>IFERROR('Res Bud År1'!$B46*'Likvid Bud År1'!K46,0)</f>
        <v>0</v>
      </c>
      <c r="H143" s="5">
        <f>IFERROR('Res Bud År1'!$B46*'Likvid Bud År1'!L46,0)</f>
        <v>0</v>
      </c>
      <c r="I143" s="5">
        <f>IFERROR('Res Bud År1'!$B46*'Likvid Bud År1'!M46,0)</f>
        <v>0</v>
      </c>
      <c r="J143" s="5">
        <f>IFERROR('Res Bud År1'!$B46*'Likvid Bud År1'!N46,0)</f>
        <v>0</v>
      </c>
      <c r="K143" s="5">
        <f>IFERROR('Res Bud År1'!$B46*'Likvid Bud År1'!O46,0)</f>
        <v>0</v>
      </c>
      <c r="L143" s="5">
        <f>IFERROR('Res Bud År1'!$B46*'Likvid Bud År1'!P46,0)</f>
        <v>0</v>
      </c>
      <c r="M143" s="22">
        <f>IFERROR('Res Bud År1'!$B46*'Likvid Bud År1'!Q46,0)</f>
        <v>0</v>
      </c>
      <c r="N143" s="21">
        <f>IFERROR('Res Bud År2'!$B46*'Likvid Bud År2'!F46,0)</f>
        <v>0</v>
      </c>
      <c r="O143" s="5">
        <f>IFERROR('Res Bud År2'!$B46*'Likvid Bud År2'!G46,0)</f>
        <v>0</v>
      </c>
      <c r="P143" s="5">
        <f>IFERROR('Res Bud År2'!$B46*'Likvid Bud År2'!H46,0)</f>
        <v>0</v>
      </c>
      <c r="Q143" s="5">
        <f>IFERROR('Res Bud År2'!$B46*'Likvid Bud År2'!I46,0)</f>
        <v>0</v>
      </c>
      <c r="R143" s="5">
        <f>IFERROR('Res Bud År2'!$B46*'Likvid Bud År2'!J46,0)</f>
        <v>0</v>
      </c>
      <c r="S143" s="5">
        <f>IFERROR('Res Bud År2'!$B46*'Likvid Bud År2'!K46,0)</f>
        <v>0</v>
      </c>
      <c r="T143" s="5">
        <f>IFERROR('Res Bud År2'!$B46*'Likvid Bud År2'!L46,0)</f>
        <v>0</v>
      </c>
      <c r="U143" s="5">
        <f>IFERROR('Res Bud År2'!$B46*'Likvid Bud År2'!M46,0)</f>
        <v>0</v>
      </c>
      <c r="V143" s="5">
        <f>IFERROR('Res Bud År2'!$B46*'Likvid Bud År2'!N46,0)</f>
        <v>0</v>
      </c>
      <c r="W143" s="5">
        <f>IFERROR('Res Bud År2'!$B46*'Likvid Bud År2'!O46,0)</f>
        <v>0</v>
      </c>
      <c r="X143" s="5">
        <f>IFERROR('Res Bud År2'!$B46*'Likvid Bud År2'!P46,0)</f>
        <v>0</v>
      </c>
      <c r="Y143" s="22">
        <f>IFERROR('Res Bud År2'!$B46*'Likvid Bud År2'!Q46,0)</f>
        <v>0</v>
      </c>
      <c r="Z143" s="21">
        <f>IFERROR('Res Bud År3'!$B46*'Likvid Bud År3'!F46,0)</f>
        <v>0</v>
      </c>
      <c r="AA143" s="5">
        <f>IFERROR('Res Bud År3'!$B46*'Likvid Bud År3'!G46,0)</f>
        <v>0</v>
      </c>
      <c r="AB143" s="5">
        <f>IFERROR('Res Bud År3'!$B46*'Likvid Bud År3'!H46,0)</f>
        <v>0</v>
      </c>
      <c r="AC143" s="5">
        <f>IFERROR('Res Bud År3'!$B46*'Likvid Bud År3'!I46,0)</f>
        <v>0</v>
      </c>
      <c r="AD143" s="5">
        <f>IFERROR('Res Bud År3'!$B46*'Likvid Bud År3'!J46,0)</f>
        <v>0</v>
      </c>
      <c r="AE143" s="5">
        <f>IFERROR('Res Bud År3'!$B46*'Likvid Bud År3'!K46,0)</f>
        <v>0</v>
      </c>
      <c r="AF143" s="5">
        <f>IFERROR('Res Bud År3'!$B46*'Likvid Bud År3'!L46,0)</f>
        <v>0</v>
      </c>
      <c r="AG143" s="5">
        <f>IFERROR('Res Bud År3'!$B46*'Likvid Bud År3'!M46,0)</f>
        <v>0</v>
      </c>
      <c r="AH143" s="5">
        <f>IFERROR('Res Bud År3'!$B46*'Likvid Bud År3'!N46,0)</f>
        <v>0</v>
      </c>
      <c r="AI143" s="5">
        <f>IFERROR('Res Bud År3'!$B46*'Likvid Bud År3'!O46,0)</f>
        <v>0</v>
      </c>
      <c r="AJ143" s="5">
        <f>IFERROR('Res Bud År3'!$B46*'Likvid Bud År3'!P46,0)</f>
        <v>0</v>
      </c>
      <c r="AK143" s="22">
        <f>IFERROR('Res Bud År3'!$B46*'Likvid Bud År3'!Q46,0)</f>
        <v>0</v>
      </c>
    </row>
    <row r="144" spans="1:37" x14ac:dyDescent="0.25">
      <c r="A144" s="4" t="str">
        <f t="shared" si="30"/>
        <v>Porto/frakt</v>
      </c>
      <c r="B144" s="21">
        <f>IFERROR('Res Bud År1'!$B47*'Likvid Bud År1'!F47,0)</f>
        <v>0</v>
      </c>
      <c r="C144" s="5">
        <f>IFERROR('Res Bud År1'!$B47*'Likvid Bud År1'!G47,0)</f>
        <v>0</v>
      </c>
      <c r="D144" s="5">
        <f>IFERROR('Res Bud År1'!$B47*'Likvid Bud År1'!H47,0)</f>
        <v>0</v>
      </c>
      <c r="E144" s="5">
        <f>IFERROR('Res Bud År1'!$B47*'Likvid Bud År1'!I47,0)</f>
        <v>0</v>
      </c>
      <c r="F144" s="5">
        <f>IFERROR('Res Bud År1'!$B47*'Likvid Bud År1'!J47,0)</f>
        <v>0</v>
      </c>
      <c r="G144" s="5">
        <f>IFERROR('Res Bud År1'!$B47*'Likvid Bud År1'!K47,0)</f>
        <v>0</v>
      </c>
      <c r="H144" s="5">
        <f>IFERROR('Res Bud År1'!$B47*'Likvid Bud År1'!L47,0)</f>
        <v>0</v>
      </c>
      <c r="I144" s="5">
        <f>IFERROR('Res Bud År1'!$B47*'Likvid Bud År1'!M47,0)</f>
        <v>0</v>
      </c>
      <c r="J144" s="5">
        <f>IFERROR('Res Bud År1'!$B47*'Likvid Bud År1'!N47,0)</f>
        <v>0</v>
      </c>
      <c r="K144" s="5">
        <f>IFERROR('Res Bud År1'!$B47*'Likvid Bud År1'!O47,0)</f>
        <v>0</v>
      </c>
      <c r="L144" s="5">
        <f>IFERROR('Res Bud År1'!$B47*'Likvid Bud År1'!P47,0)</f>
        <v>0</v>
      </c>
      <c r="M144" s="22">
        <f>IFERROR('Res Bud År1'!$B47*'Likvid Bud År1'!Q47,0)</f>
        <v>0</v>
      </c>
      <c r="N144" s="21">
        <f>IFERROR('Res Bud År2'!$B47*'Likvid Bud År2'!F47,0)</f>
        <v>0</v>
      </c>
      <c r="O144" s="5">
        <f>IFERROR('Res Bud År2'!$B47*'Likvid Bud År2'!G47,0)</f>
        <v>0</v>
      </c>
      <c r="P144" s="5">
        <f>IFERROR('Res Bud År2'!$B47*'Likvid Bud År2'!H47,0)</f>
        <v>0</v>
      </c>
      <c r="Q144" s="5">
        <f>IFERROR('Res Bud År2'!$B47*'Likvid Bud År2'!I47,0)</f>
        <v>0</v>
      </c>
      <c r="R144" s="5">
        <f>IFERROR('Res Bud År2'!$B47*'Likvid Bud År2'!J47,0)</f>
        <v>0</v>
      </c>
      <c r="S144" s="5">
        <f>IFERROR('Res Bud År2'!$B47*'Likvid Bud År2'!K47,0)</f>
        <v>0</v>
      </c>
      <c r="T144" s="5">
        <f>IFERROR('Res Bud År2'!$B47*'Likvid Bud År2'!L47,0)</f>
        <v>0</v>
      </c>
      <c r="U144" s="5">
        <f>IFERROR('Res Bud År2'!$B47*'Likvid Bud År2'!M47,0)</f>
        <v>0</v>
      </c>
      <c r="V144" s="5">
        <f>IFERROR('Res Bud År2'!$B47*'Likvid Bud År2'!N47,0)</f>
        <v>0</v>
      </c>
      <c r="W144" s="5">
        <f>IFERROR('Res Bud År2'!$B47*'Likvid Bud År2'!O47,0)</f>
        <v>0</v>
      </c>
      <c r="X144" s="5">
        <f>IFERROR('Res Bud År2'!$B47*'Likvid Bud År2'!P47,0)</f>
        <v>0</v>
      </c>
      <c r="Y144" s="22">
        <f>IFERROR('Res Bud År2'!$B47*'Likvid Bud År2'!Q47,0)</f>
        <v>0</v>
      </c>
      <c r="Z144" s="21">
        <f>IFERROR('Res Bud År3'!$B47*'Likvid Bud År3'!F47,0)</f>
        <v>0</v>
      </c>
      <c r="AA144" s="5">
        <f>IFERROR('Res Bud År3'!$B47*'Likvid Bud År3'!G47,0)</f>
        <v>0</v>
      </c>
      <c r="AB144" s="5">
        <f>IFERROR('Res Bud År3'!$B47*'Likvid Bud År3'!H47,0)</f>
        <v>0</v>
      </c>
      <c r="AC144" s="5">
        <f>IFERROR('Res Bud År3'!$B47*'Likvid Bud År3'!I47,0)</f>
        <v>0</v>
      </c>
      <c r="AD144" s="5">
        <f>IFERROR('Res Bud År3'!$B47*'Likvid Bud År3'!J47,0)</f>
        <v>0</v>
      </c>
      <c r="AE144" s="5">
        <f>IFERROR('Res Bud År3'!$B47*'Likvid Bud År3'!K47,0)</f>
        <v>0</v>
      </c>
      <c r="AF144" s="5">
        <f>IFERROR('Res Bud År3'!$B47*'Likvid Bud År3'!L47,0)</f>
        <v>0</v>
      </c>
      <c r="AG144" s="5">
        <f>IFERROR('Res Bud År3'!$B47*'Likvid Bud År3'!M47,0)</f>
        <v>0</v>
      </c>
      <c r="AH144" s="5">
        <f>IFERROR('Res Bud År3'!$B47*'Likvid Bud År3'!N47,0)</f>
        <v>0</v>
      </c>
      <c r="AI144" s="5">
        <f>IFERROR('Res Bud År3'!$B47*'Likvid Bud År3'!O47,0)</f>
        <v>0</v>
      </c>
      <c r="AJ144" s="5">
        <f>IFERROR('Res Bud År3'!$B47*'Likvid Bud År3'!P47,0)</f>
        <v>0</v>
      </c>
      <c r="AK144" s="22">
        <f>IFERROR('Res Bud År3'!$B47*'Likvid Bud År3'!Q47,0)</f>
        <v>0</v>
      </c>
    </row>
    <row r="145" spans="1:39" x14ac:dyDescent="0.25">
      <c r="A145" s="4" t="str">
        <f t="shared" si="30"/>
        <v xml:space="preserve">Företagsförsäkringar, bevakning och larm </v>
      </c>
      <c r="B145" s="21">
        <f>IFERROR('Res Bud År1'!$B48*'Likvid Bud År1'!F48,0)</f>
        <v>0</v>
      </c>
      <c r="C145" s="5">
        <f>IFERROR('Res Bud År1'!$B48*'Likvid Bud År1'!G48,0)</f>
        <v>0</v>
      </c>
      <c r="D145" s="5">
        <f>IFERROR('Res Bud År1'!$B48*'Likvid Bud År1'!H48,0)</f>
        <v>0</v>
      </c>
      <c r="E145" s="5">
        <f>IFERROR('Res Bud År1'!$B48*'Likvid Bud År1'!I48,0)</f>
        <v>0</v>
      </c>
      <c r="F145" s="5">
        <f>IFERROR('Res Bud År1'!$B48*'Likvid Bud År1'!J48,0)</f>
        <v>0</v>
      </c>
      <c r="G145" s="5">
        <f>IFERROR('Res Bud År1'!$B48*'Likvid Bud År1'!K48,0)</f>
        <v>0</v>
      </c>
      <c r="H145" s="5">
        <f>IFERROR('Res Bud År1'!$B48*'Likvid Bud År1'!L48,0)</f>
        <v>0</v>
      </c>
      <c r="I145" s="5">
        <f>IFERROR('Res Bud År1'!$B48*'Likvid Bud År1'!M48,0)</f>
        <v>0</v>
      </c>
      <c r="J145" s="5">
        <f>IFERROR('Res Bud År1'!$B48*'Likvid Bud År1'!N48,0)</f>
        <v>0</v>
      </c>
      <c r="K145" s="5">
        <f>IFERROR('Res Bud År1'!$B48*'Likvid Bud År1'!O48,0)</f>
        <v>0</v>
      </c>
      <c r="L145" s="5">
        <f>IFERROR('Res Bud År1'!$B48*'Likvid Bud År1'!P48,0)</f>
        <v>0</v>
      </c>
      <c r="M145" s="22">
        <f>IFERROR('Res Bud År1'!$B48*'Likvid Bud År1'!Q48,0)</f>
        <v>0</v>
      </c>
      <c r="N145" s="21">
        <f>IFERROR('Res Bud År2'!$B48*'Likvid Bud År2'!F48,0)</f>
        <v>0</v>
      </c>
      <c r="O145" s="5">
        <f>IFERROR('Res Bud År2'!$B48*'Likvid Bud År2'!G48,0)</f>
        <v>0</v>
      </c>
      <c r="P145" s="5">
        <f>IFERROR('Res Bud År2'!$B48*'Likvid Bud År2'!H48,0)</f>
        <v>0</v>
      </c>
      <c r="Q145" s="5">
        <f>IFERROR('Res Bud År2'!$B48*'Likvid Bud År2'!I48,0)</f>
        <v>0</v>
      </c>
      <c r="R145" s="5">
        <f>IFERROR('Res Bud År2'!$B48*'Likvid Bud År2'!J48,0)</f>
        <v>0</v>
      </c>
      <c r="S145" s="5">
        <f>IFERROR('Res Bud År2'!$B48*'Likvid Bud År2'!K48,0)</f>
        <v>0</v>
      </c>
      <c r="T145" s="5">
        <f>IFERROR('Res Bud År2'!$B48*'Likvid Bud År2'!L48,0)</f>
        <v>0</v>
      </c>
      <c r="U145" s="5">
        <f>IFERROR('Res Bud År2'!$B48*'Likvid Bud År2'!M48,0)</f>
        <v>0</v>
      </c>
      <c r="V145" s="5">
        <f>IFERROR('Res Bud År2'!$B48*'Likvid Bud År2'!N48,0)</f>
        <v>0</v>
      </c>
      <c r="W145" s="5">
        <f>IFERROR('Res Bud År2'!$B48*'Likvid Bud År2'!O48,0)</f>
        <v>0</v>
      </c>
      <c r="X145" s="5">
        <f>IFERROR('Res Bud År2'!$B48*'Likvid Bud År2'!P48,0)</f>
        <v>0</v>
      </c>
      <c r="Y145" s="22">
        <f>IFERROR('Res Bud År2'!$B48*'Likvid Bud År2'!Q48,0)</f>
        <v>0</v>
      </c>
      <c r="Z145" s="21">
        <f>IFERROR('Res Bud År3'!$B48*'Likvid Bud År3'!F48,0)</f>
        <v>0</v>
      </c>
      <c r="AA145" s="5">
        <f>IFERROR('Res Bud År3'!$B48*'Likvid Bud År3'!G48,0)</f>
        <v>0</v>
      </c>
      <c r="AB145" s="5">
        <f>IFERROR('Res Bud År3'!$B48*'Likvid Bud År3'!H48,0)</f>
        <v>0</v>
      </c>
      <c r="AC145" s="5">
        <f>IFERROR('Res Bud År3'!$B48*'Likvid Bud År3'!I48,0)</f>
        <v>0</v>
      </c>
      <c r="AD145" s="5">
        <f>IFERROR('Res Bud År3'!$B48*'Likvid Bud År3'!J48,0)</f>
        <v>0</v>
      </c>
      <c r="AE145" s="5">
        <f>IFERROR('Res Bud År3'!$B48*'Likvid Bud År3'!K48,0)</f>
        <v>0</v>
      </c>
      <c r="AF145" s="5">
        <f>IFERROR('Res Bud År3'!$B48*'Likvid Bud År3'!L48,0)</f>
        <v>0</v>
      </c>
      <c r="AG145" s="5">
        <f>IFERROR('Res Bud År3'!$B48*'Likvid Bud År3'!M48,0)</f>
        <v>0</v>
      </c>
      <c r="AH145" s="5">
        <f>IFERROR('Res Bud År3'!$B48*'Likvid Bud År3'!N48,0)</f>
        <v>0</v>
      </c>
      <c r="AI145" s="5">
        <f>IFERROR('Res Bud År3'!$B48*'Likvid Bud År3'!O48,0)</f>
        <v>0</v>
      </c>
      <c r="AJ145" s="5">
        <f>IFERROR('Res Bud År3'!$B48*'Likvid Bud År3'!P48,0)</f>
        <v>0</v>
      </c>
      <c r="AK145" s="22">
        <f>IFERROR('Res Bud År3'!$B48*'Likvid Bud År3'!Q48,0)</f>
        <v>0</v>
      </c>
    </row>
    <row r="146" spans="1:39" x14ac:dyDescent="0.25">
      <c r="A146" s="4" t="str">
        <f t="shared" si="30"/>
        <v>Bokföring och revision</v>
      </c>
      <c r="B146" s="21">
        <f>IFERROR('Res Bud År1'!$B49*'Likvid Bud År1'!F49,0)</f>
        <v>0</v>
      </c>
      <c r="C146" s="5">
        <f>IFERROR('Res Bud År1'!$B49*'Likvid Bud År1'!G49,0)</f>
        <v>0</v>
      </c>
      <c r="D146" s="5">
        <f>IFERROR('Res Bud År1'!$B49*'Likvid Bud År1'!H49,0)</f>
        <v>0</v>
      </c>
      <c r="E146" s="5">
        <f>IFERROR('Res Bud År1'!$B49*'Likvid Bud År1'!I49,0)</f>
        <v>0</v>
      </c>
      <c r="F146" s="5">
        <f>IFERROR('Res Bud År1'!$B49*'Likvid Bud År1'!J49,0)</f>
        <v>0</v>
      </c>
      <c r="G146" s="5">
        <f>IFERROR('Res Bud År1'!$B49*'Likvid Bud År1'!K49,0)</f>
        <v>0</v>
      </c>
      <c r="H146" s="5">
        <f>IFERROR('Res Bud År1'!$B49*'Likvid Bud År1'!L49,0)</f>
        <v>0</v>
      </c>
      <c r="I146" s="5">
        <f>IFERROR('Res Bud År1'!$B49*'Likvid Bud År1'!M49,0)</f>
        <v>0</v>
      </c>
      <c r="J146" s="5">
        <f>IFERROR('Res Bud År1'!$B49*'Likvid Bud År1'!N49,0)</f>
        <v>0</v>
      </c>
      <c r="K146" s="5">
        <f>IFERROR('Res Bud År1'!$B49*'Likvid Bud År1'!O49,0)</f>
        <v>0</v>
      </c>
      <c r="L146" s="5">
        <f>IFERROR('Res Bud År1'!$B49*'Likvid Bud År1'!P49,0)</f>
        <v>0</v>
      </c>
      <c r="M146" s="22">
        <f>IFERROR('Res Bud År1'!$B49*'Likvid Bud År1'!Q49,0)</f>
        <v>0</v>
      </c>
      <c r="N146" s="21">
        <f>IFERROR('Res Bud År2'!$B49*'Likvid Bud År2'!F49,0)</f>
        <v>0</v>
      </c>
      <c r="O146" s="5">
        <f>IFERROR('Res Bud År2'!$B49*'Likvid Bud År2'!G49,0)</f>
        <v>0</v>
      </c>
      <c r="P146" s="5">
        <f>IFERROR('Res Bud År2'!$B49*'Likvid Bud År2'!H49,0)</f>
        <v>0</v>
      </c>
      <c r="Q146" s="5">
        <f>IFERROR('Res Bud År2'!$B49*'Likvid Bud År2'!I49,0)</f>
        <v>0</v>
      </c>
      <c r="R146" s="5">
        <f>IFERROR('Res Bud År2'!$B49*'Likvid Bud År2'!J49,0)</f>
        <v>0</v>
      </c>
      <c r="S146" s="5">
        <f>IFERROR('Res Bud År2'!$B49*'Likvid Bud År2'!K49,0)</f>
        <v>0</v>
      </c>
      <c r="T146" s="5">
        <f>IFERROR('Res Bud År2'!$B49*'Likvid Bud År2'!L49,0)</f>
        <v>0</v>
      </c>
      <c r="U146" s="5">
        <f>IFERROR('Res Bud År2'!$B49*'Likvid Bud År2'!M49,0)</f>
        <v>0</v>
      </c>
      <c r="V146" s="5">
        <f>IFERROR('Res Bud År2'!$B49*'Likvid Bud År2'!N49,0)</f>
        <v>0</v>
      </c>
      <c r="W146" s="5">
        <f>IFERROR('Res Bud År2'!$B49*'Likvid Bud År2'!O49,0)</f>
        <v>0</v>
      </c>
      <c r="X146" s="5">
        <f>IFERROR('Res Bud År2'!$B49*'Likvid Bud År2'!P49,0)</f>
        <v>0</v>
      </c>
      <c r="Y146" s="22">
        <f>IFERROR('Res Bud År2'!$B49*'Likvid Bud År2'!Q49,0)</f>
        <v>0</v>
      </c>
      <c r="Z146" s="21">
        <f>IFERROR('Res Bud År3'!$B49*'Likvid Bud År3'!F49,0)</f>
        <v>0</v>
      </c>
      <c r="AA146" s="5">
        <f>IFERROR('Res Bud År3'!$B49*'Likvid Bud År3'!G49,0)</f>
        <v>0</v>
      </c>
      <c r="AB146" s="5">
        <f>IFERROR('Res Bud År3'!$B49*'Likvid Bud År3'!H49,0)</f>
        <v>0</v>
      </c>
      <c r="AC146" s="5">
        <f>IFERROR('Res Bud År3'!$B49*'Likvid Bud År3'!I49,0)</f>
        <v>0</v>
      </c>
      <c r="AD146" s="5">
        <f>IFERROR('Res Bud År3'!$B49*'Likvid Bud År3'!J49,0)</f>
        <v>0</v>
      </c>
      <c r="AE146" s="5">
        <f>IFERROR('Res Bud År3'!$B49*'Likvid Bud År3'!K49,0)</f>
        <v>0</v>
      </c>
      <c r="AF146" s="5">
        <f>IFERROR('Res Bud År3'!$B49*'Likvid Bud År3'!L49,0)</f>
        <v>0</v>
      </c>
      <c r="AG146" s="5">
        <f>IFERROR('Res Bud År3'!$B49*'Likvid Bud År3'!M49,0)</f>
        <v>0</v>
      </c>
      <c r="AH146" s="5">
        <f>IFERROR('Res Bud År3'!$B49*'Likvid Bud År3'!N49,0)</f>
        <v>0</v>
      </c>
      <c r="AI146" s="5">
        <f>IFERROR('Res Bud År3'!$B49*'Likvid Bud År3'!O49,0)</f>
        <v>0</v>
      </c>
      <c r="AJ146" s="5">
        <f>IFERROR('Res Bud År3'!$B49*'Likvid Bud År3'!P49,0)</f>
        <v>0</v>
      </c>
      <c r="AK146" s="22">
        <f>IFERROR('Res Bud År3'!$B49*'Likvid Bud År3'!Q49,0)</f>
        <v>0</v>
      </c>
    </row>
    <row r="147" spans="1:39" x14ac:dyDescent="0.25">
      <c r="A147" s="4" t="str">
        <f t="shared" si="30"/>
        <v xml:space="preserve">Konsultarvoden </v>
      </c>
      <c r="B147" s="21">
        <f>IFERROR('Res Bud År1'!$B50*'Likvid Bud År1'!F50,0)</f>
        <v>0</v>
      </c>
      <c r="C147" s="5">
        <f>IFERROR('Res Bud År1'!$B50*'Likvid Bud År1'!G50,0)</f>
        <v>0</v>
      </c>
      <c r="D147" s="5">
        <f>IFERROR('Res Bud År1'!$B50*'Likvid Bud År1'!H50,0)</f>
        <v>0</v>
      </c>
      <c r="E147" s="5">
        <f>IFERROR('Res Bud År1'!$B50*'Likvid Bud År1'!I50,0)</f>
        <v>0</v>
      </c>
      <c r="F147" s="5">
        <f>IFERROR('Res Bud År1'!$B50*'Likvid Bud År1'!J50,0)</f>
        <v>0</v>
      </c>
      <c r="G147" s="5">
        <f>IFERROR('Res Bud År1'!$B50*'Likvid Bud År1'!K50,0)</f>
        <v>0</v>
      </c>
      <c r="H147" s="5">
        <f>IFERROR('Res Bud År1'!$B50*'Likvid Bud År1'!L50,0)</f>
        <v>0</v>
      </c>
      <c r="I147" s="5">
        <f>IFERROR('Res Bud År1'!$B50*'Likvid Bud År1'!M50,0)</f>
        <v>0</v>
      </c>
      <c r="J147" s="5">
        <f>IFERROR('Res Bud År1'!$B50*'Likvid Bud År1'!N50,0)</f>
        <v>0</v>
      </c>
      <c r="K147" s="5">
        <f>IFERROR('Res Bud År1'!$B50*'Likvid Bud År1'!O50,0)</f>
        <v>0</v>
      </c>
      <c r="L147" s="5">
        <f>IFERROR('Res Bud År1'!$B50*'Likvid Bud År1'!P50,0)</f>
        <v>0</v>
      </c>
      <c r="M147" s="22">
        <f>IFERROR('Res Bud År1'!$B50*'Likvid Bud År1'!Q50,0)</f>
        <v>0</v>
      </c>
      <c r="N147" s="21">
        <f>IFERROR('Res Bud År2'!$B50*'Likvid Bud År2'!F50,0)</f>
        <v>0</v>
      </c>
      <c r="O147" s="5">
        <f>IFERROR('Res Bud År2'!$B50*'Likvid Bud År2'!G50,0)</f>
        <v>0</v>
      </c>
      <c r="P147" s="5">
        <f>IFERROR('Res Bud År2'!$B50*'Likvid Bud År2'!H50,0)</f>
        <v>0</v>
      </c>
      <c r="Q147" s="5">
        <f>IFERROR('Res Bud År2'!$B50*'Likvid Bud År2'!I50,0)</f>
        <v>0</v>
      </c>
      <c r="R147" s="5">
        <f>IFERROR('Res Bud År2'!$B50*'Likvid Bud År2'!J50,0)</f>
        <v>0</v>
      </c>
      <c r="S147" s="5">
        <f>IFERROR('Res Bud År2'!$B50*'Likvid Bud År2'!K50,0)</f>
        <v>0</v>
      </c>
      <c r="T147" s="5">
        <f>IFERROR('Res Bud År2'!$B50*'Likvid Bud År2'!L50,0)</f>
        <v>0</v>
      </c>
      <c r="U147" s="5">
        <f>IFERROR('Res Bud År2'!$B50*'Likvid Bud År2'!M50,0)</f>
        <v>0</v>
      </c>
      <c r="V147" s="5">
        <f>IFERROR('Res Bud År2'!$B50*'Likvid Bud År2'!N50,0)</f>
        <v>0</v>
      </c>
      <c r="W147" s="5">
        <f>IFERROR('Res Bud År2'!$B50*'Likvid Bud År2'!O50,0)</f>
        <v>0</v>
      </c>
      <c r="X147" s="5">
        <f>IFERROR('Res Bud År2'!$B50*'Likvid Bud År2'!P50,0)</f>
        <v>0</v>
      </c>
      <c r="Y147" s="22">
        <f>IFERROR('Res Bud År2'!$B50*'Likvid Bud År2'!Q50,0)</f>
        <v>0</v>
      </c>
      <c r="Z147" s="21">
        <f>IFERROR('Res Bud År3'!$B50*'Likvid Bud År3'!F50,0)</f>
        <v>0</v>
      </c>
      <c r="AA147" s="5">
        <f>IFERROR('Res Bud År3'!$B50*'Likvid Bud År3'!G50,0)</f>
        <v>0</v>
      </c>
      <c r="AB147" s="5">
        <f>IFERROR('Res Bud År3'!$B50*'Likvid Bud År3'!H50,0)</f>
        <v>0</v>
      </c>
      <c r="AC147" s="5">
        <f>IFERROR('Res Bud År3'!$B50*'Likvid Bud År3'!I50,0)</f>
        <v>0</v>
      </c>
      <c r="AD147" s="5">
        <f>IFERROR('Res Bud År3'!$B50*'Likvid Bud År3'!J50,0)</f>
        <v>0</v>
      </c>
      <c r="AE147" s="5">
        <f>IFERROR('Res Bud År3'!$B50*'Likvid Bud År3'!K50,0)</f>
        <v>0</v>
      </c>
      <c r="AF147" s="5">
        <f>IFERROR('Res Bud År3'!$B50*'Likvid Bud År3'!L50,0)</f>
        <v>0</v>
      </c>
      <c r="AG147" s="5">
        <f>IFERROR('Res Bud År3'!$B50*'Likvid Bud År3'!M50,0)</f>
        <v>0</v>
      </c>
      <c r="AH147" s="5">
        <f>IFERROR('Res Bud År3'!$B50*'Likvid Bud År3'!N50,0)</f>
        <v>0</v>
      </c>
      <c r="AI147" s="5">
        <f>IFERROR('Res Bud År3'!$B50*'Likvid Bud År3'!O50,0)</f>
        <v>0</v>
      </c>
      <c r="AJ147" s="5">
        <f>IFERROR('Res Bud År3'!$B50*'Likvid Bud År3'!P50,0)</f>
        <v>0</v>
      </c>
      <c r="AK147" s="22">
        <f>IFERROR('Res Bud År3'!$B50*'Likvid Bud År3'!Q50,0)</f>
        <v>0</v>
      </c>
    </row>
    <row r="148" spans="1:39" x14ac:dyDescent="0.25">
      <c r="A148" s="4" t="str">
        <f t="shared" si="30"/>
        <v xml:space="preserve">Bankkostnader </v>
      </c>
      <c r="B148" s="21">
        <f>IFERROR('Res Bud År1'!$B51*'Likvid Bud År1'!F51,0)</f>
        <v>0</v>
      </c>
      <c r="C148" s="5">
        <f>IFERROR('Res Bud År1'!$B51*'Likvid Bud År1'!G51,0)</f>
        <v>0</v>
      </c>
      <c r="D148" s="5">
        <f>IFERROR('Res Bud År1'!$B51*'Likvid Bud År1'!H51,0)</f>
        <v>0</v>
      </c>
      <c r="E148" s="5">
        <f>IFERROR('Res Bud År1'!$B51*'Likvid Bud År1'!I51,0)</f>
        <v>0</v>
      </c>
      <c r="F148" s="5">
        <f>IFERROR('Res Bud År1'!$B51*'Likvid Bud År1'!J51,0)</f>
        <v>0</v>
      </c>
      <c r="G148" s="5">
        <f>IFERROR('Res Bud År1'!$B51*'Likvid Bud År1'!K51,0)</f>
        <v>0</v>
      </c>
      <c r="H148" s="5">
        <f>IFERROR('Res Bud År1'!$B51*'Likvid Bud År1'!L51,0)</f>
        <v>0</v>
      </c>
      <c r="I148" s="5">
        <f>IFERROR('Res Bud År1'!$B51*'Likvid Bud År1'!M51,0)</f>
        <v>0</v>
      </c>
      <c r="J148" s="5">
        <f>IFERROR('Res Bud År1'!$B51*'Likvid Bud År1'!N51,0)</f>
        <v>0</v>
      </c>
      <c r="K148" s="5">
        <f>IFERROR('Res Bud År1'!$B51*'Likvid Bud År1'!O51,0)</f>
        <v>0</v>
      </c>
      <c r="L148" s="5">
        <f>IFERROR('Res Bud År1'!$B51*'Likvid Bud År1'!P51,0)</f>
        <v>0</v>
      </c>
      <c r="M148" s="22">
        <f>IFERROR('Res Bud År1'!$B51*'Likvid Bud År1'!Q51,0)</f>
        <v>0</v>
      </c>
      <c r="N148" s="21">
        <f>IFERROR('Res Bud År2'!$B51*'Likvid Bud År2'!F51,0)</f>
        <v>0</v>
      </c>
      <c r="O148" s="5">
        <f>IFERROR('Res Bud År2'!$B51*'Likvid Bud År2'!G51,0)</f>
        <v>0</v>
      </c>
      <c r="P148" s="5">
        <f>IFERROR('Res Bud År2'!$B51*'Likvid Bud År2'!H51,0)</f>
        <v>0</v>
      </c>
      <c r="Q148" s="5">
        <f>IFERROR('Res Bud År2'!$B51*'Likvid Bud År2'!I51,0)</f>
        <v>0</v>
      </c>
      <c r="R148" s="5">
        <f>IFERROR('Res Bud År2'!$B51*'Likvid Bud År2'!J51,0)</f>
        <v>0</v>
      </c>
      <c r="S148" s="5">
        <f>IFERROR('Res Bud År2'!$B51*'Likvid Bud År2'!K51,0)</f>
        <v>0</v>
      </c>
      <c r="T148" s="5">
        <f>IFERROR('Res Bud År2'!$B51*'Likvid Bud År2'!L51,0)</f>
        <v>0</v>
      </c>
      <c r="U148" s="5">
        <f>IFERROR('Res Bud År2'!$B51*'Likvid Bud År2'!M51,0)</f>
        <v>0</v>
      </c>
      <c r="V148" s="5">
        <f>IFERROR('Res Bud År2'!$B51*'Likvid Bud År2'!N51,0)</f>
        <v>0</v>
      </c>
      <c r="W148" s="5">
        <f>IFERROR('Res Bud År2'!$B51*'Likvid Bud År2'!O51,0)</f>
        <v>0</v>
      </c>
      <c r="X148" s="5">
        <f>IFERROR('Res Bud År2'!$B51*'Likvid Bud År2'!P51,0)</f>
        <v>0</v>
      </c>
      <c r="Y148" s="22">
        <f>IFERROR('Res Bud År2'!$B51*'Likvid Bud År2'!Q51,0)</f>
        <v>0</v>
      </c>
      <c r="Z148" s="21">
        <f>IFERROR('Res Bud År3'!$B51*'Likvid Bud År3'!F51,0)</f>
        <v>0</v>
      </c>
      <c r="AA148" s="5">
        <f>IFERROR('Res Bud År3'!$B51*'Likvid Bud År3'!G51,0)</f>
        <v>0</v>
      </c>
      <c r="AB148" s="5">
        <f>IFERROR('Res Bud År3'!$B51*'Likvid Bud År3'!H51,0)</f>
        <v>0</v>
      </c>
      <c r="AC148" s="5">
        <f>IFERROR('Res Bud År3'!$B51*'Likvid Bud År3'!I51,0)</f>
        <v>0</v>
      </c>
      <c r="AD148" s="5">
        <f>IFERROR('Res Bud År3'!$B51*'Likvid Bud År3'!J51,0)</f>
        <v>0</v>
      </c>
      <c r="AE148" s="5">
        <f>IFERROR('Res Bud År3'!$B51*'Likvid Bud År3'!K51,0)</f>
        <v>0</v>
      </c>
      <c r="AF148" s="5">
        <f>IFERROR('Res Bud År3'!$B51*'Likvid Bud År3'!L51,0)</f>
        <v>0</v>
      </c>
      <c r="AG148" s="5">
        <f>IFERROR('Res Bud År3'!$B51*'Likvid Bud År3'!M51,0)</f>
        <v>0</v>
      </c>
      <c r="AH148" s="5">
        <f>IFERROR('Res Bud År3'!$B51*'Likvid Bud År3'!N51,0)</f>
        <v>0</v>
      </c>
      <c r="AI148" s="5">
        <f>IFERROR('Res Bud År3'!$B51*'Likvid Bud År3'!O51,0)</f>
        <v>0</v>
      </c>
      <c r="AJ148" s="5">
        <f>IFERROR('Res Bud År3'!$B51*'Likvid Bud År3'!P51,0)</f>
        <v>0</v>
      </c>
      <c r="AK148" s="22">
        <f>IFERROR('Res Bud År3'!$B51*'Likvid Bud År3'!Q51,0)</f>
        <v>0</v>
      </c>
    </row>
    <row r="149" spans="1:39" x14ac:dyDescent="0.25">
      <c r="A149" s="4" t="str">
        <f t="shared" si="30"/>
        <v xml:space="preserve">Licensavgifter och royalties </v>
      </c>
      <c r="B149" s="21">
        <f>IFERROR('Res Bud År1'!$B52*'Likvid Bud År1'!F52,0)</f>
        <v>0</v>
      </c>
      <c r="C149" s="5">
        <f>IFERROR('Res Bud År1'!$B52*'Likvid Bud År1'!G52,0)</f>
        <v>0</v>
      </c>
      <c r="D149" s="5">
        <f>IFERROR('Res Bud År1'!$B52*'Likvid Bud År1'!H52,0)</f>
        <v>0</v>
      </c>
      <c r="E149" s="5">
        <f>IFERROR('Res Bud År1'!$B52*'Likvid Bud År1'!I52,0)</f>
        <v>0</v>
      </c>
      <c r="F149" s="5">
        <f>IFERROR('Res Bud År1'!$B52*'Likvid Bud År1'!J52,0)</f>
        <v>0</v>
      </c>
      <c r="G149" s="5">
        <f>IFERROR('Res Bud År1'!$B52*'Likvid Bud År1'!K52,0)</f>
        <v>0</v>
      </c>
      <c r="H149" s="5">
        <f>IFERROR('Res Bud År1'!$B52*'Likvid Bud År1'!L52,0)</f>
        <v>0</v>
      </c>
      <c r="I149" s="5">
        <f>IFERROR('Res Bud År1'!$B52*'Likvid Bud År1'!M52,0)</f>
        <v>0</v>
      </c>
      <c r="J149" s="5">
        <f>IFERROR('Res Bud År1'!$B52*'Likvid Bud År1'!N52,0)</f>
        <v>0</v>
      </c>
      <c r="K149" s="5">
        <f>IFERROR('Res Bud År1'!$B52*'Likvid Bud År1'!O52,0)</f>
        <v>0</v>
      </c>
      <c r="L149" s="5">
        <f>IFERROR('Res Bud År1'!$B52*'Likvid Bud År1'!P52,0)</f>
        <v>0</v>
      </c>
      <c r="M149" s="22">
        <f>IFERROR('Res Bud År1'!$B52*'Likvid Bud År1'!Q52,0)</f>
        <v>0</v>
      </c>
      <c r="N149" s="21">
        <f>IFERROR('Res Bud År2'!$B52*'Likvid Bud År2'!F52,0)</f>
        <v>0</v>
      </c>
      <c r="O149" s="5">
        <f>IFERROR('Res Bud År2'!$B52*'Likvid Bud År2'!G52,0)</f>
        <v>0</v>
      </c>
      <c r="P149" s="5">
        <f>IFERROR('Res Bud År2'!$B52*'Likvid Bud År2'!H52,0)</f>
        <v>0</v>
      </c>
      <c r="Q149" s="5">
        <f>IFERROR('Res Bud År2'!$B52*'Likvid Bud År2'!I52,0)</f>
        <v>0</v>
      </c>
      <c r="R149" s="5">
        <f>IFERROR('Res Bud År2'!$B52*'Likvid Bud År2'!J52,0)</f>
        <v>0</v>
      </c>
      <c r="S149" s="5">
        <f>IFERROR('Res Bud År2'!$B52*'Likvid Bud År2'!K52,0)</f>
        <v>0</v>
      </c>
      <c r="T149" s="5">
        <f>IFERROR('Res Bud År2'!$B52*'Likvid Bud År2'!L52,0)</f>
        <v>0</v>
      </c>
      <c r="U149" s="5">
        <f>IFERROR('Res Bud År2'!$B52*'Likvid Bud År2'!M52,0)</f>
        <v>0</v>
      </c>
      <c r="V149" s="5">
        <f>IFERROR('Res Bud År2'!$B52*'Likvid Bud År2'!N52,0)</f>
        <v>0</v>
      </c>
      <c r="W149" s="5">
        <f>IFERROR('Res Bud År2'!$B52*'Likvid Bud År2'!O52,0)</f>
        <v>0</v>
      </c>
      <c r="X149" s="5">
        <f>IFERROR('Res Bud År2'!$B52*'Likvid Bud År2'!P52,0)</f>
        <v>0</v>
      </c>
      <c r="Y149" s="22">
        <f>IFERROR('Res Bud År2'!$B52*'Likvid Bud År2'!Q52,0)</f>
        <v>0</v>
      </c>
      <c r="Z149" s="21">
        <f>IFERROR('Res Bud År3'!$B52*'Likvid Bud År3'!F52,0)</f>
        <v>0</v>
      </c>
      <c r="AA149" s="5">
        <f>IFERROR('Res Bud År3'!$B52*'Likvid Bud År3'!G52,0)</f>
        <v>0</v>
      </c>
      <c r="AB149" s="5">
        <f>IFERROR('Res Bud År3'!$B52*'Likvid Bud År3'!H52,0)</f>
        <v>0</v>
      </c>
      <c r="AC149" s="5">
        <f>IFERROR('Res Bud År3'!$B52*'Likvid Bud År3'!I52,0)</f>
        <v>0</v>
      </c>
      <c r="AD149" s="5">
        <f>IFERROR('Res Bud År3'!$B52*'Likvid Bud År3'!J52,0)</f>
        <v>0</v>
      </c>
      <c r="AE149" s="5">
        <f>IFERROR('Res Bud År3'!$B52*'Likvid Bud År3'!K52,0)</f>
        <v>0</v>
      </c>
      <c r="AF149" s="5">
        <f>IFERROR('Res Bud År3'!$B52*'Likvid Bud År3'!L52,0)</f>
        <v>0</v>
      </c>
      <c r="AG149" s="5">
        <f>IFERROR('Res Bud År3'!$B52*'Likvid Bud År3'!M52,0)</f>
        <v>0</v>
      </c>
      <c r="AH149" s="5">
        <f>IFERROR('Res Bud År3'!$B52*'Likvid Bud År3'!N52,0)</f>
        <v>0</v>
      </c>
      <c r="AI149" s="5">
        <f>IFERROR('Res Bud År3'!$B52*'Likvid Bud År3'!O52,0)</f>
        <v>0</v>
      </c>
      <c r="AJ149" s="5">
        <f>IFERROR('Res Bud År3'!$B52*'Likvid Bud År3'!P52,0)</f>
        <v>0</v>
      </c>
      <c r="AK149" s="22">
        <f>IFERROR('Res Bud År3'!$B52*'Likvid Bud År3'!Q52,0)</f>
        <v>0</v>
      </c>
    </row>
    <row r="150" spans="1:39" x14ac:dyDescent="0.25">
      <c r="A150" s="4" t="str">
        <f t="shared" si="30"/>
        <v>Kostnader för egna patent/ varumärke</v>
      </c>
      <c r="B150" s="21">
        <f>IFERROR('Res Bud År1'!$B53*'Likvid Bud År1'!F53,0)</f>
        <v>0</v>
      </c>
      <c r="C150" s="5">
        <f>IFERROR('Res Bud År1'!$B53*'Likvid Bud År1'!G53,0)</f>
        <v>0</v>
      </c>
      <c r="D150" s="5">
        <f>IFERROR('Res Bud År1'!$B53*'Likvid Bud År1'!H53,0)</f>
        <v>0</v>
      </c>
      <c r="E150" s="5">
        <f>IFERROR('Res Bud År1'!$B53*'Likvid Bud År1'!I53,0)</f>
        <v>0</v>
      </c>
      <c r="F150" s="5">
        <f>IFERROR('Res Bud År1'!$B53*'Likvid Bud År1'!J53,0)</f>
        <v>0</v>
      </c>
      <c r="G150" s="5">
        <f>IFERROR('Res Bud År1'!$B53*'Likvid Bud År1'!K53,0)</f>
        <v>0</v>
      </c>
      <c r="H150" s="5">
        <f>IFERROR('Res Bud År1'!$B53*'Likvid Bud År1'!L53,0)</f>
        <v>0</v>
      </c>
      <c r="I150" s="5">
        <f>IFERROR('Res Bud År1'!$B53*'Likvid Bud År1'!M53,0)</f>
        <v>0</v>
      </c>
      <c r="J150" s="5">
        <f>IFERROR('Res Bud År1'!$B53*'Likvid Bud År1'!N53,0)</f>
        <v>0</v>
      </c>
      <c r="K150" s="5">
        <f>IFERROR('Res Bud År1'!$B53*'Likvid Bud År1'!O53,0)</f>
        <v>0</v>
      </c>
      <c r="L150" s="5">
        <f>IFERROR('Res Bud År1'!$B53*'Likvid Bud År1'!P53,0)</f>
        <v>0</v>
      </c>
      <c r="M150" s="22">
        <f>IFERROR('Res Bud År1'!$B53*'Likvid Bud År1'!Q53,0)</f>
        <v>0</v>
      </c>
      <c r="N150" s="21">
        <f>IFERROR('Res Bud År2'!$B53*'Likvid Bud År2'!F53,0)</f>
        <v>0</v>
      </c>
      <c r="O150" s="5">
        <f>IFERROR('Res Bud År2'!$B53*'Likvid Bud År2'!G53,0)</f>
        <v>0</v>
      </c>
      <c r="P150" s="5">
        <f>IFERROR('Res Bud År2'!$B53*'Likvid Bud År2'!H53,0)</f>
        <v>0</v>
      </c>
      <c r="Q150" s="5">
        <f>IFERROR('Res Bud År2'!$B53*'Likvid Bud År2'!I53,0)</f>
        <v>0</v>
      </c>
      <c r="R150" s="5">
        <f>IFERROR('Res Bud År2'!$B53*'Likvid Bud År2'!J53,0)</f>
        <v>0</v>
      </c>
      <c r="S150" s="5">
        <f>IFERROR('Res Bud År2'!$B53*'Likvid Bud År2'!K53,0)</f>
        <v>0</v>
      </c>
      <c r="T150" s="5">
        <f>IFERROR('Res Bud År2'!$B53*'Likvid Bud År2'!L53,0)</f>
        <v>0</v>
      </c>
      <c r="U150" s="5">
        <f>IFERROR('Res Bud År2'!$B53*'Likvid Bud År2'!M53,0)</f>
        <v>0</v>
      </c>
      <c r="V150" s="5">
        <f>IFERROR('Res Bud År2'!$B53*'Likvid Bud År2'!N53,0)</f>
        <v>0</v>
      </c>
      <c r="W150" s="5">
        <f>IFERROR('Res Bud År2'!$B53*'Likvid Bud År2'!O53,0)</f>
        <v>0</v>
      </c>
      <c r="X150" s="5">
        <f>IFERROR('Res Bud År2'!$B53*'Likvid Bud År2'!P53,0)</f>
        <v>0</v>
      </c>
      <c r="Y150" s="22">
        <f>IFERROR('Res Bud År2'!$B53*'Likvid Bud År2'!Q53,0)</f>
        <v>0</v>
      </c>
      <c r="Z150" s="21">
        <f>IFERROR('Res Bud År3'!$B53*'Likvid Bud År3'!F53,0)</f>
        <v>0</v>
      </c>
      <c r="AA150" s="5">
        <f>IFERROR('Res Bud År3'!$B53*'Likvid Bud År3'!G53,0)</f>
        <v>0</v>
      </c>
      <c r="AB150" s="5">
        <f>IFERROR('Res Bud År3'!$B53*'Likvid Bud År3'!H53,0)</f>
        <v>0</v>
      </c>
      <c r="AC150" s="5">
        <f>IFERROR('Res Bud År3'!$B53*'Likvid Bud År3'!I53,0)</f>
        <v>0</v>
      </c>
      <c r="AD150" s="5">
        <f>IFERROR('Res Bud År3'!$B53*'Likvid Bud År3'!J53,0)</f>
        <v>0</v>
      </c>
      <c r="AE150" s="5">
        <f>IFERROR('Res Bud År3'!$B53*'Likvid Bud År3'!K53,0)</f>
        <v>0</v>
      </c>
      <c r="AF150" s="5">
        <f>IFERROR('Res Bud År3'!$B53*'Likvid Bud År3'!L53,0)</f>
        <v>0</v>
      </c>
      <c r="AG150" s="5">
        <f>IFERROR('Res Bud År3'!$B53*'Likvid Bud År3'!M53,0)</f>
        <v>0</v>
      </c>
      <c r="AH150" s="5">
        <f>IFERROR('Res Bud År3'!$B53*'Likvid Bud År3'!N53,0)</f>
        <v>0</v>
      </c>
      <c r="AI150" s="5">
        <f>IFERROR('Res Bud År3'!$B53*'Likvid Bud År3'!O53,0)</f>
        <v>0</v>
      </c>
      <c r="AJ150" s="5">
        <f>IFERROR('Res Bud År3'!$B53*'Likvid Bud År3'!P53,0)</f>
        <v>0</v>
      </c>
      <c r="AK150" s="22">
        <f>IFERROR('Res Bud År3'!$B53*'Likvid Bud År3'!Q53,0)</f>
        <v>0</v>
      </c>
    </row>
    <row r="151" spans="1:39" x14ac:dyDescent="0.25">
      <c r="A151" s="4" t="str">
        <f t="shared" si="30"/>
        <v xml:space="preserve">Övriga externa kostnader </v>
      </c>
      <c r="B151" s="21">
        <f>IFERROR('Res Bud År1'!$B54*'Likvid Bud År1'!F54,0)</f>
        <v>0</v>
      </c>
      <c r="C151" s="5">
        <f>IFERROR('Res Bud År1'!$B54*'Likvid Bud År1'!G54,0)</f>
        <v>0</v>
      </c>
      <c r="D151" s="5">
        <f>IFERROR('Res Bud År1'!$B54*'Likvid Bud År1'!H54,0)</f>
        <v>0</v>
      </c>
      <c r="E151" s="5">
        <f>IFERROR('Res Bud År1'!$B54*'Likvid Bud År1'!I54,0)</f>
        <v>0</v>
      </c>
      <c r="F151" s="5">
        <f>IFERROR('Res Bud År1'!$B54*'Likvid Bud År1'!J54,0)</f>
        <v>0</v>
      </c>
      <c r="G151" s="5">
        <f>IFERROR('Res Bud År1'!$B54*'Likvid Bud År1'!K54,0)</f>
        <v>0</v>
      </c>
      <c r="H151" s="5">
        <f>IFERROR('Res Bud År1'!$B54*'Likvid Bud År1'!L54,0)</f>
        <v>0</v>
      </c>
      <c r="I151" s="5">
        <f>IFERROR('Res Bud År1'!$B54*'Likvid Bud År1'!M54,0)</f>
        <v>0</v>
      </c>
      <c r="J151" s="5">
        <f>IFERROR('Res Bud År1'!$B54*'Likvid Bud År1'!N54,0)</f>
        <v>0</v>
      </c>
      <c r="K151" s="5">
        <f>IFERROR('Res Bud År1'!$B54*'Likvid Bud År1'!O54,0)</f>
        <v>0</v>
      </c>
      <c r="L151" s="5">
        <f>IFERROR('Res Bud År1'!$B54*'Likvid Bud År1'!P54,0)</f>
        <v>0</v>
      </c>
      <c r="M151" s="22">
        <f>IFERROR('Res Bud År1'!$B54*'Likvid Bud År1'!Q54,0)</f>
        <v>0</v>
      </c>
      <c r="N151" s="21">
        <f>IFERROR('Res Bud År2'!$B54*'Likvid Bud År2'!F54,0)</f>
        <v>0</v>
      </c>
      <c r="O151" s="5">
        <f>IFERROR('Res Bud År2'!$B54*'Likvid Bud År2'!G54,0)</f>
        <v>0</v>
      </c>
      <c r="P151" s="5">
        <f>IFERROR('Res Bud År2'!$B54*'Likvid Bud År2'!H54,0)</f>
        <v>0</v>
      </c>
      <c r="Q151" s="5">
        <f>IFERROR('Res Bud År2'!$B54*'Likvid Bud År2'!I54,0)</f>
        <v>0</v>
      </c>
      <c r="R151" s="5">
        <f>IFERROR('Res Bud År2'!$B54*'Likvid Bud År2'!J54,0)</f>
        <v>0</v>
      </c>
      <c r="S151" s="5">
        <f>IFERROR('Res Bud År2'!$B54*'Likvid Bud År2'!K54,0)</f>
        <v>0</v>
      </c>
      <c r="T151" s="5">
        <f>IFERROR('Res Bud År2'!$B54*'Likvid Bud År2'!L54,0)</f>
        <v>0</v>
      </c>
      <c r="U151" s="5">
        <f>IFERROR('Res Bud År2'!$B54*'Likvid Bud År2'!M54,0)</f>
        <v>0</v>
      </c>
      <c r="V151" s="5">
        <f>IFERROR('Res Bud År2'!$B54*'Likvid Bud År2'!N54,0)</f>
        <v>0</v>
      </c>
      <c r="W151" s="5">
        <f>IFERROR('Res Bud År2'!$B54*'Likvid Bud År2'!O54,0)</f>
        <v>0</v>
      </c>
      <c r="X151" s="5">
        <f>IFERROR('Res Bud År2'!$B54*'Likvid Bud År2'!P54,0)</f>
        <v>0</v>
      </c>
      <c r="Y151" s="22">
        <f>IFERROR('Res Bud År2'!$B54*'Likvid Bud År2'!Q54,0)</f>
        <v>0</v>
      </c>
      <c r="Z151" s="21">
        <f>IFERROR('Res Bud År3'!$B54*'Likvid Bud År3'!F54,0)</f>
        <v>0</v>
      </c>
      <c r="AA151" s="5">
        <f>IFERROR('Res Bud År3'!$B54*'Likvid Bud År3'!G54,0)</f>
        <v>0</v>
      </c>
      <c r="AB151" s="5">
        <f>IFERROR('Res Bud År3'!$B54*'Likvid Bud År3'!H54,0)</f>
        <v>0</v>
      </c>
      <c r="AC151" s="5">
        <f>IFERROR('Res Bud År3'!$B54*'Likvid Bud År3'!I54,0)</f>
        <v>0</v>
      </c>
      <c r="AD151" s="5">
        <f>IFERROR('Res Bud År3'!$B54*'Likvid Bud År3'!J54,0)</f>
        <v>0</v>
      </c>
      <c r="AE151" s="5">
        <f>IFERROR('Res Bud År3'!$B54*'Likvid Bud År3'!K54,0)</f>
        <v>0</v>
      </c>
      <c r="AF151" s="5">
        <f>IFERROR('Res Bud År3'!$B54*'Likvid Bud År3'!L54,0)</f>
        <v>0</v>
      </c>
      <c r="AG151" s="5">
        <f>IFERROR('Res Bud År3'!$B54*'Likvid Bud År3'!M54,0)</f>
        <v>0</v>
      </c>
      <c r="AH151" s="5">
        <f>IFERROR('Res Bud År3'!$B54*'Likvid Bud År3'!N54,0)</f>
        <v>0</v>
      </c>
      <c r="AI151" s="5">
        <f>IFERROR('Res Bud År3'!$B54*'Likvid Bud År3'!O54,0)</f>
        <v>0</v>
      </c>
      <c r="AJ151" s="5">
        <f>IFERROR('Res Bud År3'!$B54*'Likvid Bud År3'!P54,0)</f>
        <v>0</v>
      </c>
      <c r="AK151" s="22">
        <f>IFERROR('Res Bud År3'!$B54*'Likvid Bud År3'!Q54,0)</f>
        <v>0</v>
      </c>
    </row>
    <row r="152" spans="1:39" ht="13" x14ac:dyDescent="0.3">
      <c r="A152" s="4" t="str">
        <f t="shared" si="30"/>
        <v>Summa övriga kostnader</v>
      </c>
      <c r="B152" s="23">
        <f t="shared" ref="B152:Y152" si="35">SUM(B134:B151)</f>
        <v>0</v>
      </c>
      <c r="C152" s="6">
        <f t="shared" si="35"/>
        <v>0</v>
      </c>
      <c r="D152" s="6">
        <f t="shared" si="35"/>
        <v>0</v>
      </c>
      <c r="E152" s="6">
        <f t="shared" si="35"/>
        <v>0</v>
      </c>
      <c r="F152" s="6">
        <f t="shared" si="35"/>
        <v>0</v>
      </c>
      <c r="G152" s="6">
        <f t="shared" si="35"/>
        <v>0</v>
      </c>
      <c r="H152" s="6">
        <f t="shared" si="35"/>
        <v>0</v>
      </c>
      <c r="I152" s="6">
        <f t="shared" si="35"/>
        <v>0</v>
      </c>
      <c r="J152" s="6">
        <f t="shared" si="35"/>
        <v>0</v>
      </c>
      <c r="K152" s="6">
        <f t="shared" si="35"/>
        <v>0</v>
      </c>
      <c r="L152" s="6">
        <f t="shared" si="35"/>
        <v>0</v>
      </c>
      <c r="M152" s="24">
        <f t="shared" si="35"/>
        <v>0</v>
      </c>
      <c r="N152" s="23">
        <f t="shared" si="35"/>
        <v>0</v>
      </c>
      <c r="O152" s="6">
        <f t="shared" si="35"/>
        <v>0</v>
      </c>
      <c r="P152" s="6">
        <f t="shared" si="35"/>
        <v>0</v>
      </c>
      <c r="Q152" s="6">
        <f t="shared" si="35"/>
        <v>0</v>
      </c>
      <c r="R152" s="6">
        <f t="shared" si="35"/>
        <v>0</v>
      </c>
      <c r="S152" s="6">
        <f t="shared" si="35"/>
        <v>0</v>
      </c>
      <c r="T152" s="6">
        <f t="shared" si="35"/>
        <v>0</v>
      </c>
      <c r="U152" s="6">
        <f t="shared" si="35"/>
        <v>0</v>
      </c>
      <c r="V152" s="6">
        <f t="shared" si="35"/>
        <v>0</v>
      </c>
      <c r="W152" s="6">
        <f t="shared" si="35"/>
        <v>0</v>
      </c>
      <c r="X152" s="6">
        <f t="shared" si="35"/>
        <v>0</v>
      </c>
      <c r="Y152" s="24">
        <f t="shared" si="35"/>
        <v>0</v>
      </c>
      <c r="Z152" s="23">
        <f t="shared" ref="Z152:AK152" si="36">SUM(Z134:Z151)</f>
        <v>0</v>
      </c>
      <c r="AA152" s="6">
        <f t="shared" si="36"/>
        <v>0</v>
      </c>
      <c r="AB152" s="6">
        <f t="shared" si="36"/>
        <v>0</v>
      </c>
      <c r="AC152" s="6">
        <f t="shared" si="36"/>
        <v>0</v>
      </c>
      <c r="AD152" s="6">
        <f t="shared" si="36"/>
        <v>0</v>
      </c>
      <c r="AE152" s="6">
        <f t="shared" si="36"/>
        <v>0</v>
      </c>
      <c r="AF152" s="6">
        <f t="shared" si="36"/>
        <v>0</v>
      </c>
      <c r="AG152" s="6">
        <f t="shared" si="36"/>
        <v>0</v>
      </c>
      <c r="AH152" s="6">
        <f t="shared" si="36"/>
        <v>0</v>
      </c>
      <c r="AI152" s="6">
        <f t="shared" si="36"/>
        <v>0</v>
      </c>
      <c r="AJ152" s="6">
        <f t="shared" si="36"/>
        <v>0</v>
      </c>
      <c r="AK152" s="24">
        <f t="shared" si="36"/>
        <v>0</v>
      </c>
      <c r="AL152" s="2"/>
      <c r="AM152" s="2"/>
    </row>
    <row r="153" spans="1:39" x14ac:dyDescent="0.25">
      <c r="A153" s="4">
        <f t="shared" si="30"/>
        <v>0</v>
      </c>
      <c r="B153" s="25"/>
      <c r="C153" s="3"/>
      <c r="D153" s="3"/>
      <c r="E153" s="3"/>
      <c r="F153" s="3"/>
      <c r="G153" s="3"/>
      <c r="H153" s="3"/>
      <c r="I153" s="3"/>
      <c r="J153" s="3"/>
      <c r="K153" s="3"/>
      <c r="L153" s="3"/>
      <c r="M153" s="26"/>
      <c r="N153" s="25"/>
      <c r="O153" s="3"/>
      <c r="P153" s="3"/>
      <c r="Q153" s="3"/>
      <c r="R153" s="3"/>
      <c r="S153" s="3"/>
      <c r="T153" s="3"/>
      <c r="U153" s="3"/>
      <c r="V153" s="3"/>
      <c r="W153" s="3"/>
      <c r="X153" s="3"/>
      <c r="Y153" s="26"/>
      <c r="Z153" s="25"/>
      <c r="AA153" s="3"/>
      <c r="AB153" s="3"/>
      <c r="AC153" s="3"/>
      <c r="AD153" s="3"/>
      <c r="AE153" s="3"/>
      <c r="AF153" s="3"/>
      <c r="AG153" s="3"/>
      <c r="AH153" s="3"/>
      <c r="AI153" s="3"/>
      <c r="AJ153" s="3"/>
      <c r="AK153" s="26"/>
    </row>
    <row r="154" spans="1:39" ht="25" x14ac:dyDescent="0.25">
      <c r="A154" s="4" t="str">
        <f t="shared" si="30"/>
        <v>Personalkostnader
(exkl moms och eget uttag)</v>
      </c>
      <c r="B154" s="80" t="s">
        <v>71</v>
      </c>
      <c r="C154" s="81" t="s">
        <v>72</v>
      </c>
      <c r="D154" s="81" t="s">
        <v>73</v>
      </c>
      <c r="E154" s="81" t="s">
        <v>74</v>
      </c>
      <c r="F154" s="81" t="s">
        <v>75</v>
      </c>
      <c r="G154" s="81" t="s">
        <v>76</v>
      </c>
      <c r="H154" s="81" t="s">
        <v>77</v>
      </c>
      <c r="I154" s="81" t="s">
        <v>78</v>
      </c>
      <c r="J154" s="81" t="s">
        <v>79</v>
      </c>
      <c r="K154" s="81" t="s">
        <v>80</v>
      </c>
      <c r="L154" s="81" t="s">
        <v>81</v>
      </c>
      <c r="M154" s="82" t="s">
        <v>82</v>
      </c>
      <c r="N154" s="80" t="s">
        <v>71</v>
      </c>
      <c r="O154" s="81" t="s">
        <v>72</v>
      </c>
      <c r="P154" s="81" t="s">
        <v>73</v>
      </c>
      <c r="Q154" s="81" t="s">
        <v>74</v>
      </c>
      <c r="R154" s="81" t="s">
        <v>75</v>
      </c>
      <c r="S154" s="81" t="s">
        <v>76</v>
      </c>
      <c r="T154" s="81" t="s">
        <v>77</v>
      </c>
      <c r="U154" s="81" t="s">
        <v>78</v>
      </c>
      <c r="V154" s="81" t="s">
        <v>79</v>
      </c>
      <c r="W154" s="81" t="s">
        <v>80</v>
      </c>
      <c r="X154" s="81" t="s">
        <v>81</v>
      </c>
      <c r="Y154" s="82" t="s">
        <v>82</v>
      </c>
      <c r="Z154" s="80" t="s">
        <v>71</v>
      </c>
      <c r="AA154" s="81" t="s">
        <v>72</v>
      </c>
      <c r="AB154" s="81" t="s">
        <v>73</v>
      </c>
      <c r="AC154" s="81" t="s">
        <v>74</v>
      </c>
      <c r="AD154" s="81" t="s">
        <v>75</v>
      </c>
      <c r="AE154" s="81" t="s">
        <v>76</v>
      </c>
      <c r="AF154" s="81" t="s">
        <v>77</v>
      </c>
      <c r="AG154" s="81" t="s">
        <v>78</v>
      </c>
      <c r="AH154" s="81" t="s">
        <v>79</v>
      </c>
      <c r="AI154" s="81" t="s">
        <v>80</v>
      </c>
      <c r="AJ154" s="81" t="s">
        <v>81</v>
      </c>
      <c r="AK154" s="82" t="s">
        <v>82</v>
      </c>
    </row>
    <row r="155" spans="1:39" ht="25" x14ac:dyDescent="0.25">
      <c r="A155" s="4" t="str">
        <f t="shared" ref="A155:A165" si="37">A54</f>
        <v>Löner anställda
(ej delägares uttag)</v>
      </c>
      <c r="B155" s="21">
        <f>IFERROR('Res Bud År1'!$B59*'Res Bud År1'!D59,0)</f>
        <v>0</v>
      </c>
      <c r="C155" s="5">
        <f>IFERROR('Res Bud År1'!$B59*'Res Bud År1'!E59,0)</f>
        <v>0</v>
      </c>
      <c r="D155" s="5">
        <f>IFERROR('Res Bud År1'!$B59*'Res Bud År1'!F59,0)</f>
        <v>0</v>
      </c>
      <c r="E155" s="5">
        <f>IFERROR('Res Bud År1'!$B59*'Res Bud År1'!G59,0)</f>
        <v>0</v>
      </c>
      <c r="F155" s="5">
        <f>IFERROR('Res Bud År1'!$B59*'Res Bud År1'!H59,0)</f>
        <v>0</v>
      </c>
      <c r="G155" s="5">
        <f>IFERROR('Res Bud År1'!$B59*'Res Bud År1'!I59,0)</f>
        <v>0</v>
      </c>
      <c r="H155" s="5">
        <f>IFERROR('Res Bud År1'!$B59*'Res Bud År1'!J59,0)</f>
        <v>0</v>
      </c>
      <c r="I155" s="5">
        <f>IFERROR('Res Bud År1'!$B59*'Res Bud År1'!K59,0)</f>
        <v>0</v>
      </c>
      <c r="J155" s="5">
        <f>IFERROR('Res Bud År1'!$B59*'Res Bud År1'!L59,0)</f>
        <v>0</v>
      </c>
      <c r="K155" s="5">
        <f>IFERROR('Res Bud År1'!$B59*'Res Bud År1'!M59,0)</f>
        <v>0</v>
      </c>
      <c r="L155" s="5">
        <f>IFERROR('Res Bud År1'!$B59*'Res Bud År1'!N59,0)</f>
        <v>0</v>
      </c>
      <c r="M155" s="22">
        <f>IFERROR('Res Bud År1'!$B59*'Res Bud År1'!O59,0)</f>
        <v>0</v>
      </c>
      <c r="N155" s="21">
        <f>IFERROR('Res Bud År2'!$B59*'Res Bud År2'!D59,0)</f>
        <v>0</v>
      </c>
      <c r="O155" s="5">
        <f>IFERROR('Res Bud År2'!$B59*'Res Bud År2'!E59,0)</f>
        <v>0</v>
      </c>
      <c r="P155" s="5">
        <f>IFERROR('Res Bud År2'!$B59*'Res Bud År2'!F59,0)</f>
        <v>0</v>
      </c>
      <c r="Q155" s="5">
        <f>IFERROR('Res Bud År2'!$B59*'Res Bud År2'!G59,0)</f>
        <v>0</v>
      </c>
      <c r="R155" s="5">
        <f>IFERROR('Res Bud År2'!$B59*'Res Bud År2'!H59,0)</f>
        <v>0</v>
      </c>
      <c r="S155" s="5">
        <f>IFERROR('Res Bud År2'!$B59*'Res Bud År2'!I59,0)</f>
        <v>0</v>
      </c>
      <c r="T155" s="5">
        <f>IFERROR('Res Bud År2'!$B59*'Res Bud År2'!J59,0)</f>
        <v>0</v>
      </c>
      <c r="U155" s="5">
        <f>IFERROR('Res Bud År2'!$B59*'Res Bud År2'!K59,0)</f>
        <v>0</v>
      </c>
      <c r="V155" s="5">
        <f>IFERROR('Res Bud År2'!$B59*'Res Bud År2'!L59,0)</f>
        <v>0</v>
      </c>
      <c r="W155" s="5">
        <f>IFERROR('Res Bud År2'!$B59*'Res Bud År2'!M59,0)</f>
        <v>0</v>
      </c>
      <c r="X155" s="5">
        <f>IFERROR('Res Bud År2'!$B59*'Res Bud År2'!N59,0)</f>
        <v>0</v>
      </c>
      <c r="Y155" s="22">
        <f>IFERROR('Res Bud År2'!$B59*'Res Bud År2'!O59,0)</f>
        <v>0</v>
      </c>
      <c r="Z155" s="21">
        <f>IFERROR('Res Bud År3'!$B59*'Res Bud År3'!D59,0)</f>
        <v>0</v>
      </c>
      <c r="AA155" s="5">
        <f>IFERROR('Res Bud År3'!$B59*'Res Bud År3'!E59,0)</f>
        <v>0</v>
      </c>
      <c r="AB155" s="5">
        <f>IFERROR('Res Bud År3'!$B59*'Res Bud År3'!F59,0)</f>
        <v>0</v>
      </c>
      <c r="AC155" s="5">
        <f>IFERROR('Res Bud År3'!$B59*'Res Bud År3'!G59,0)</f>
        <v>0</v>
      </c>
      <c r="AD155" s="5">
        <f>IFERROR('Res Bud År3'!$B59*'Res Bud År3'!H59,0)</f>
        <v>0</v>
      </c>
      <c r="AE155" s="5">
        <f>IFERROR('Res Bud År3'!$B59*'Res Bud År3'!I59,0)</f>
        <v>0</v>
      </c>
      <c r="AF155" s="5">
        <f>IFERROR('Res Bud År3'!$B59*'Res Bud År3'!J59,0)</f>
        <v>0</v>
      </c>
      <c r="AG155" s="5">
        <f>IFERROR('Res Bud År3'!$B59*'Res Bud År3'!K59,0)</f>
        <v>0</v>
      </c>
      <c r="AH155" s="5">
        <f>IFERROR('Res Bud År3'!$B59*'Res Bud År3'!L59,0)</f>
        <v>0</v>
      </c>
      <c r="AI155" s="5">
        <f>IFERROR('Res Bud År3'!$B59*'Res Bud År3'!M59,0)</f>
        <v>0</v>
      </c>
      <c r="AJ155" s="5">
        <f>IFERROR('Res Bud År3'!$B59*'Res Bud År3'!N59,0)</f>
        <v>0</v>
      </c>
      <c r="AK155" s="22">
        <f>IFERROR('Res Bud År3'!$B59*'Res Bud År3'!O59,0)</f>
        <v>0</v>
      </c>
    </row>
    <row r="156" spans="1:39" x14ac:dyDescent="0.25">
      <c r="A156" s="4" t="str">
        <f t="shared" si="37"/>
        <v>Arbetsgivaravgift lön</v>
      </c>
      <c r="B156" s="21">
        <f>IFERROR('Res Bud År1'!$B60*'Res Bud År1'!D60,0)</f>
        <v>0</v>
      </c>
      <c r="C156" s="5">
        <f>IFERROR('Res Bud År1'!$B60*'Res Bud År1'!E60,0)</f>
        <v>0</v>
      </c>
      <c r="D156" s="5">
        <f>IFERROR('Res Bud År1'!$B60*'Res Bud År1'!F60,0)</f>
        <v>0</v>
      </c>
      <c r="E156" s="5">
        <f>IFERROR('Res Bud År1'!$B60*'Res Bud År1'!G60,0)</f>
        <v>0</v>
      </c>
      <c r="F156" s="5">
        <f>IFERROR('Res Bud År1'!$B60*'Res Bud År1'!H60,0)</f>
        <v>0</v>
      </c>
      <c r="G156" s="5">
        <f>IFERROR('Res Bud År1'!$B60*'Res Bud År1'!I60,0)</f>
        <v>0</v>
      </c>
      <c r="H156" s="5">
        <f>IFERROR('Res Bud År1'!$B60*'Res Bud År1'!J60,0)</f>
        <v>0</v>
      </c>
      <c r="I156" s="5">
        <f>IFERROR('Res Bud År1'!$B60*'Res Bud År1'!K60,0)</f>
        <v>0</v>
      </c>
      <c r="J156" s="5">
        <f>IFERROR('Res Bud År1'!$B60*'Res Bud År1'!L60,0)</f>
        <v>0</v>
      </c>
      <c r="K156" s="5">
        <f>IFERROR('Res Bud År1'!$B60*'Res Bud År1'!M60,0)</f>
        <v>0</v>
      </c>
      <c r="L156" s="5">
        <f>IFERROR('Res Bud År1'!$B60*'Res Bud År1'!N60,0)</f>
        <v>0</v>
      </c>
      <c r="M156" s="22">
        <f>IFERROR('Res Bud År1'!$B60*'Res Bud År1'!O60,0)</f>
        <v>0</v>
      </c>
      <c r="N156" s="21">
        <f>IFERROR('Res Bud År2'!$B60*'Res Bud År2'!D60,0)</f>
        <v>0</v>
      </c>
      <c r="O156" s="5">
        <f>IFERROR('Res Bud År2'!$B60*'Res Bud År2'!E60,0)</f>
        <v>0</v>
      </c>
      <c r="P156" s="5">
        <f>IFERROR('Res Bud År2'!$B60*'Res Bud År2'!F60,0)</f>
        <v>0</v>
      </c>
      <c r="Q156" s="5">
        <f>IFERROR('Res Bud År2'!$B60*'Res Bud År2'!G60,0)</f>
        <v>0</v>
      </c>
      <c r="R156" s="5">
        <f>IFERROR('Res Bud År2'!$B60*'Res Bud År2'!H60,0)</f>
        <v>0</v>
      </c>
      <c r="S156" s="5">
        <f>IFERROR('Res Bud År2'!$B60*'Res Bud År2'!I60,0)</f>
        <v>0</v>
      </c>
      <c r="T156" s="5">
        <f>IFERROR('Res Bud År2'!$B60*'Res Bud År2'!J60,0)</f>
        <v>0</v>
      </c>
      <c r="U156" s="5">
        <f>IFERROR('Res Bud År2'!$B60*'Res Bud År2'!K60,0)</f>
        <v>0</v>
      </c>
      <c r="V156" s="5">
        <f>IFERROR('Res Bud År2'!$B60*'Res Bud År2'!L60,0)</f>
        <v>0</v>
      </c>
      <c r="W156" s="5">
        <f>IFERROR('Res Bud År2'!$B60*'Res Bud År2'!M60,0)</f>
        <v>0</v>
      </c>
      <c r="X156" s="5">
        <f>IFERROR('Res Bud År2'!$B60*'Res Bud År2'!N60,0)</f>
        <v>0</v>
      </c>
      <c r="Y156" s="22">
        <f>IFERROR('Res Bud År2'!$B60*'Res Bud År2'!O60,0)</f>
        <v>0</v>
      </c>
      <c r="Z156" s="21">
        <f>IFERROR('Res Bud År3'!$B60*'Res Bud År3'!D60,0)</f>
        <v>0</v>
      </c>
      <c r="AA156" s="5">
        <f>IFERROR('Res Bud År3'!$B60*'Res Bud År3'!E60,0)</f>
        <v>0</v>
      </c>
      <c r="AB156" s="5">
        <f>IFERROR('Res Bud År3'!$B60*'Res Bud År3'!F60,0)</f>
        <v>0</v>
      </c>
      <c r="AC156" s="5">
        <f>IFERROR('Res Bud År3'!$B60*'Res Bud År3'!G60,0)</f>
        <v>0</v>
      </c>
      <c r="AD156" s="5">
        <f>IFERROR('Res Bud År3'!$B60*'Res Bud År3'!H60,0)</f>
        <v>0</v>
      </c>
      <c r="AE156" s="5">
        <f>IFERROR('Res Bud År3'!$B60*'Res Bud År3'!I60,0)</f>
        <v>0</v>
      </c>
      <c r="AF156" s="5">
        <f>IFERROR('Res Bud År3'!$B60*'Res Bud År3'!J60,0)</f>
        <v>0</v>
      </c>
      <c r="AG156" s="5">
        <f>IFERROR('Res Bud År3'!$B60*'Res Bud År3'!K60,0)</f>
        <v>0</v>
      </c>
      <c r="AH156" s="5">
        <f>IFERROR('Res Bud År3'!$B60*'Res Bud År3'!L60,0)</f>
        <v>0</v>
      </c>
      <c r="AI156" s="5">
        <f>IFERROR('Res Bud År3'!$B60*'Res Bud År3'!M60,0)</f>
        <v>0</v>
      </c>
      <c r="AJ156" s="5">
        <f>IFERROR('Res Bud År3'!$B60*'Res Bud År3'!N60,0)</f>
        <v>0</v>
      </c>
      <c r="AK156" s="22">
        <f>IFERROR('Res Bud År3'!$B60*'Res Bud År3'!O60,0)</f>
        <v>0</v>
      </c>
    </row>
    <row r="157" spans="1:39" x14ac:dyDescent="0.25">
      <c r="A157" s="4">
        <f t="shared" si="37"/>
        <v>0</v>
      </c>
      <c r="B157" s="21">
        <f>IFERROR('Res Bud År1'!$B61*'Res Bud År1'!D61,0)</f>
        <v>0</v>
      </c>
      <c r="C157" s="5">
        <f>IFERROR('Res Bud År1'!$B61*'Res Bud År1'!E61,0)</f>
        <v>0</v>
      </c>
      <c r="D157" s="5">
        <f>IFERROR('Res Bud År1'!$B61*'Res Bud År1'!F61,0)</f>
        <v>0</v>
      </c>
      <c r="E157" s="5">
        <f>IFERROR('Res Bud År1'!$B61*'Res Bud År1'!G61,0)</f>
        <v>0</v>
      </c>
      <c r="F157" s="5">
        <f>IFERROR('Res Bud År1'!$B61*'Res Bud År1'!H61,0)</f>
        <v>0</v>
      </c>
      <c r="G157" s="5">
        <f>IFERROR('Res Bud År1'!$B61*'Res Bud År1'!I61,0)</f>
        <v>0</v>
      </c>
      <c r="H157" s="5">
        <f>IFERROR('Res Bud År1'!$B61*'Res Bud År1'!J61,0)</f>
        <v>0</v>
      </c>
      <c r="I157" s="5">
        <f>IFERROR('Res Bud År1'!$B61*'Res Bud År1'!K61,0)</f>
        <v>0</v>
      </c>
      <c r="J157" s="5">
        <f>IFERROR('Res Bud År1'!$B61*'Res Bud År1'!L61,0)</f>
        <v>0</v>
      </c>
      <c r="K157" s="5">
        <f>IFERROR('Res Bud År1'!$B61*'Res Bud År1'!M61,0)</f>
        <v>0</v>
      </c>
      <c r="L157" s="5">
        <f>IFERROR('Res Bud År1'!$B61*'Res Bud År1'!N61,0)</f>
        <v>0</v>
      </c>
      <c r="M157" s="22">
        <f>IFERROR('Res Bud År1'!$B61*'Res Bud År1'!O61,0)</f>
        <v>0</v>
      </c>
      <c r="N157" s="21">
        <f>IFERROR('Res Bud År2'!$B61*'Res Bud År2'!D61,0)</f>
        <v>0</v>
      </c>
      <c r="O157" s="5">
        <f>IFERROR('Res Bud År2'!$B61*'Res Bud År2'!E61,0)</f>
        <v>0</v>
      </c>
      <c r="P157" s="5">
        <f>IFERROR('Res Bud År2'!$B61*'Res Bud År2'!F61,0)</f>
        <v>0</v>
      </c>
      <c r="Q157" s="5">
        <f>IFERROR('Res Bud År2'!$B61*'Res Bud År2'!G61,0)</f>
        <v>0</v>
      </c>
      <c r="R157" s="5">
        <f>IFERROR('Res Bud År2'!$B61*'Res Bud År2'!H61,0)</f>
        <v>0</v>
      </c>
      <c r="S157" s="5">
        <f>IFERROR('Res Bud År2'!$B61*'Res Bud År2'!I61,0)</f>
        <v>0</v>
      </c>
      <c r="T157" s="5">
        <f>IFERROR('Res Bud År2'!$B61*'Res Bud År2'!J61,0)</f>
        <v>0</v>
      </c>
      <c r="U157" s="5">
        <f>IFERROR('Res Bud År2'!$B61*'Res Bud År2'!K61,0)</f>
        <v>0</v>
      </c>
      <c r="V157" s="5">
        <f>IFERROR('Res Bud År2'!$B61*'Res Bud År2'!L61,0)</f>
        <v>0</v>
      </c>
      <c r="W157" s="5">
        <f>IFERROR('Res Bud År2'!$B61*'Res Bud År2'!M61,0)</f>
        <v>0</v>
      </c>
      <c r="X157" s="5">
        <f>IFERROR('Res Bud År2'!$B61*'Res Bud År2'!N61,0)</f>
        <v>0</v>
      </c>
      <c r="Y157" s="22">
        <f>IFERROR('Res Bud År2'!$B61*'Res Bud År2'!O61,0)</f>
        <v>0</v>
      </c>
      <c r="Z157" s="21">
        <f>IFERROR('Res Bud År3'!$B61*'Res Bud År3'!D61,0)</f>
        <v>0</v>
      </c>
      <c r="AA157" s="5">
        <f>IFERROR('Res Bud År3'!$B61*'Res Bud År3'!E61,0)</f>
        <v>0</v>
      </c>
      <c r="AB157" s="5">
        <f>IFERROR('Res Bud År3'!$B61*'Res Bud År3'!F61,0)</f>
        <v>0</v>
      </c>
      <c r="AC157" s="5">
        <f>IFERROR('Res Bud År3'!$B61*'Res Bud År3'!G61,0)</f>
        <v>0</v>
      </c>
      <c r="AD157" s="5">
        <f>IFERROR('Res Bud År3'!$B61*'Res Bud År3'!H61,0)</f>
        <v>0</v>
      </c>
      <c r="AE157" s="5">
        <f>IFERROR('Res Bud År3'!$B61*'Res Bud År3'!I61,0)</f>
        <v>0</v>
      </c>
      <c r="AF157" s="5">
        <f>IFERROR('Res Bud År3'!$B61*'Res Bud År3'!J61,0)</f>
        <v>0</v>
      </c>
      <c r="AG157" s="5">
        <f>IFERROR('Res Bud År3'!$B61*'Res Bud År3'!K61,0)</f>
        <v>0</v>
      </c>
      <c r="AH157" s="5">
        <f>IFERROR('Res Bud År3'!$B61*'Res Bud År3'!L61,0)</f>
        <v>0</v>
      </c>
      <c r="AI157" s="5">
        <f>IFERROR('Res Bud År3'!$B61*'Res Bud År3'!M61,0)</f>
        <v>0</v>
      </c>
      <c r="AJ157" s="5">
        <f>IFERROR('Res Bud År3'!$B61*'Res Bud År3'!N61,0)</f>
        <v>0</v>
      </c>
      <c r="AK157" s="22">
        <f>IFERROR('Res Bud År3'!$B61*'Res Bud År3'!O61,0)</f>
        <v>0</v>
      </c>
    </row>
    <row r="158" spans="1:39" x14ac:dyDescent="0.25">
      <c r="A158" s="4" t="str">
        <f t="shared" si="37"/>
        <v xml:space="preserve">Sjuklöneförsäkring </v>
      </c>
      <c r="B158" s="21">
        <f>IFERROR('Res Bud År1'!$B62*'Res Bud År1'!D62,0)</f>
        <v>0</v>
      </c>
      <c r="C158" s="5">
        <f>IFERROR('Res Bud År1'!$B62*'Res Bud År1'!E62,0)</f>
        <v>0</v>
      </c>
      <c r="D158" s="5">
        <f>IFERROR('Res Bud År1'!$B62*'Res Bud År1'!F62,0)</f>
        <v>0</v>
      </c>
      <c r="E158" s="5">
        <f>IFERROR('Res Bud År1'!$B62*'Res Bud År1'!G62,0)</f>
        <v>0</v>
      </c>
      <c r="F158" s="5">
        <f>IFERROR('Res Bud År1'!$B62*'Res Bud År1'!H62,0)</f>
        <v>0</v>
      </c>
      <c r="G158" s="5">
        <f>IFERROR('Res Bud År1'!$B62*'Res Bud År1'!I62,0)</f>
        <v>0</v>
      </c>
      <c r="H158" s="5">
        <f>IFERROR('Res Bud År1'!$B62*'Res Bud År1'!J62,0)</f>
        <v>0</v>
      </c>
      <c r="I158" s="5">
        <f>IFERROR('Res Bud År1'!$B62*'Res Bud År1'!K62,0)</f>
        <v>0</v>
      </c>
      <c r="J158" s="5">
        <f>IFERROR('Res Bud År1'!$B62*'Res Bud År1'!L62,0)</f>
        <v>0</v>
      </c>
      <c r="K158" s="5">
        <f>IFERROR('Res Bud År1'!$B62*'Res Bud År1'!M62,0)</f>
        <v>0</v>
      </c>
      <c r="L158" s="5">
        <f>IFERROR('Res Bud År1'!$B62*'Res Bud År1'!N62,0)</f>
        <v>0</v>
      </c>
      <c r="M158" s="22">
        <f>IFERROR('Res Bud År1'!$B62*'Res Bud År1'!O62,0)</f>
        <v>0</v>
      </c>
      <c r="N158" s="21">
        <f>IFERROR('Res Bud År2'!$B62*'Res Bud År2'!D62,0)</f>
        <v>0</v>
      </c>
      <c r="O158" s="5">
        <f>IFERROR('Res Bud År2'!$B62*'Res Bud År2'!E62,0)</f>
        <v>0</v>
      </c>
      <c r="P158" s="5">
        <f>IFERROR('Res Bud År2'!$B62*'Res Bud År2'!F62,0)</f>
        <v>0</v>
      </c>
      <c r="Q158" s="5">
        <f>IFERROR('Res Bud År2'!$B62*'Res Bud År2'!G62,0)</f>
        <v>0</v>
      </c>
      <c r="R158" s="5">
        <f>IFERROR('Res Bud År2'!$B62*'Res Bud År2'!H62,0)</f>
        <v>0</v>
      </c>
      <c r="S158" s="5">
        <f>IFERROR('Res Bud År2'!$B62*'Res Bud År2'!I62,0)</f>
        <v>0</v>
      </c>
      <c r="T158" s="5">
        <f>IFERROR('Res Bud År2'!$B62*'Res Bud År2'!J62,0)</f>
        <v>0</v>
      </c>
      <c r="U158" s="5">
        <f>IFERROR('Res Bud År2'!$B62*'Res Bud År2'!K62,0)</f>
        <v>0</v>
      </c>
      <c r="V158" s="5">
        <f>IFERROR('Res Bud År2'!$B62*'Res Bud År2'!L62,0)</f>
        <v>0</v>
      </c>
      <c r="W158" s="5">
        <f>IFERROR('Res Bud År2'!$B62*'Res Bud År2'!M62,0)</f>
        <v>0</v>
      </c>
      <c r="X158" s="5">
        <f>IFERROR('Res Bud År2'!$B62*'Res Bud År2'!N62,0)</f>
        <v>0</v>
      </c>
      <c r="Y158" s="22">
        <f>IFERROR('Res Bud År2'!$B62*'Res Bud År2'!O62,0)</f>
        <v>0</v>
      </c>
      <c r="Z158" s="21">
        <f>IFERROR('Res Bud År3'!$B62*'Res Bud År3'!D62,0)</f>
        <v>0</v>
      </c>
      <c r="AA158" s="5">
        <f>IFERROR('Res Bud År3'!$B62*'Res Bud År3'!E62,0)</f>
        <v>0</v>
      </c>
      <c r="AB158" s="5">
        <f>IFERROR('Res Bud År3'!$B62*'Res Bud År3'!F62,0)</f>
        <v>0</v>
      </c>
      <c r="AC158" s="5">
        <f>IFERROR('Res Bud År3'!$B62*'Res Bud År3'!G62,0)</f>
        <v>0</v>
      </c>
      <c r="AD158" s="5">
        <f>IFERROR('Res Bud År3'!$B62*'Res Bud År3'!H62,0)</f>
        <v>0</v>
      </c>
      <c r="AE158" s="5">
        <f>IFERROR('Res Bud År3'!$B62*'Res Bud År3'!I62,0)</f>
        <v>0</v>
      </c>
      <c r="AF158" s="5">
        <f>IFERROR('Res Bud År3'!$B62*'Res Bud År3'!J62,0)</f>
        <v>0</v>
      </c>
      <c r="AG158" s="5">
        <f>IFERROR('Res Bud År3'!$B62*'Res Bud År3'!K62,0)</f>
        <v>0</v>
      </c>
      <c r="AH158" s="5">
        <f>IFERROR('Res Bud År3'!$B62*'Res Bud År3'!L62,0)</f>
        <v>0</v>
      </c>
      <c r="AI158" s="5">
        <f>IFERROR('Res Bud År3'!$B62*'Res Bud År3'!M62,0)</f>
        <v>0</v>
      </c>
      <c r="AJ158" s="5">
        <f>IFERROR('Res Bud År3'!$B62*'Res Bud År3'!N62,0)</f>
        <v>0</v>
      </c>
      <c r="AK158" s="22">
        <f>IFERROR('Res Bud År3'!$B62*'Res Bud År3'!O62,0)</f>
        <v>0</v>
      </c>
    </row>
    <row r="159" spans="1:39" ht="25" x14ac:dyDescent="0.25">
      <c r="A159" s="4" t="str">
        <f t="shared" si="37"/>
        <v xml:space="preserve">Pensionsförsäkrings-
premier </v>
      </c>
      <c r="B159" s="21">
        <f>IFERROR('Res Bud År1'!$B63*'Res Bud År1'!D63,0)</f>
        <v>0</v>
      </c>
      <c r="C159" s="5">
        <f>IFERROR('Res Bud År1'!$B63*'Res Bud År1'!E63,0)</f>
        <v>0</v>
      </c>
      <c r="D159" s="5">
        <f>IFERROR('Res Bud År1'!$B63*'Res Bud År1'!F63,0)</f>
        <v>0</v>
      </c>
      <c r="E159" s="5">
        <f>IFERROR('Res Bud År1'!$B63*'Res Bud År1'!G63,0)</f>
        <v>0</v>
      </c>
      <c r="F159" s="5">
        <f>IFERROR('Res Bud År1'!$B63*'Res Bud År1'!H63,0)</f>
        <v>0</v>
      </c>
      <c r="G159" s="5">
        <f>IFERROR('Res Bud År1'!$B63*'Res Bud År1'!I63,0)</f>
        <v>0</v>
      </c>
      <c r="H159" s="5">
        <f>IFERROR('Res Bud År1'!$B63*'Res Bud År1'!J63,0)</f>
        <v>0</v>
      </c>
      <c r="I159" s="5">
        <f>IFERROR('Res Bud År1'!$B63*'Res Bud År1'!K63,0)</f>
        <v>0</v>
      </c>
      <c r="J159" s="5">
        <f>IFERROR('Res Bud År1'!$B63*'Res Bud År1'!L63,0)</f>
        <v>0</v>
      </c>
      <c r="K159" s="5">
        <f>IFERROR('Res Bud År1'!$B63*'Res Bud År1'!M63,0)</f>
        <v>0</v>
      </c>
      <c r="L159" s="5">
        <f>IFERROR('Res Bud År1'!$B63*'Res Bud År1'!N63,0)</f>
        <v>0</v>
      </c>
      <c r="M159" s="22">
        <f>IFERROR('Res Bud År1'!$B63*'Res Bud År1'!O63,0)</f>
        <v>0</v>
      </c>
      <c r="N159" s="21">
        <f>IFERROR('Res Bud År2'!$B63*'Res Bud År2'!D63,0)</f>
        <v>0</v>
      </c>
      <c r="O159" s="5">
        <f>IFERROR('Res Bud År2'!$B63*'Res Bud År2'!E63,0)</f>
        <v>0</v>
      </c>
      <c r="P159" s="5">
        <f>IFERROR('Res Bud År2'!$B63*'Res Bud År2'!F63,0)</f>
        <v>0</v>
      </c>
      <c r="Q159" s="5">
        <f>IFERROR('Res Bud År2'!$B63*'Res Bud År2'!G63,0)</f>
        <v>0</v>
      </c>
      <c r="R159" s="5">
        <f>IFERROR('Res Bud År2'!$B63*'Res Bud År2'!H63,0)</f>
        <v>0</v>
      </c>
      <c r="S159" s="5">
        <f>IFERROR('Res Bud År2'!$B63*'Res Bud År2'!I63,0)</f>
        <v>0</v>
      </c>
      <c r="T159" s="5">
        <f>IFERROR('Res Bud År2'!$B63*'Res Bud År2'!J63,0)</f>
        <v>0</v>
      </c>
      <c r="U159" s="5">
        <f>IFERROR('Res Bud År2'!$B63*'Res Bud År2'!K63,0)</f>
        <v>0</v>
      </c>
      <c r="V159" s="5">
        <f>IFERROR('Res Bud År2'!$B63*'Res Bud År2'!L63,0)</f>
        <v>0</v>
      </c>
      <c r="W159" s="5">
        <f>IFERROR('Res Bud År2'!$B63*'Res Bud År2'!M63,0)</f>
        <v>0</v>
      </c>
      <c r="X159" s="5">
        <f>IFERROR('Res Bud År2'!$B63*'Res Bud År2'!N63,0)</f>
        <v>0</v>
      </c>
      <c r="Y159" s="22">
        <f>IFERROR('Res Bud År2'!$B63*'Res Bud År2'!O63,0)</f>
        <v>0</v>
      </c>
      <c r="Z159" s="21">
        <f>IFERROR('Res Bud År3'!$B63*'Res Bud År3'!D63,0)</f>
        <v>0</v>
      </c>
      <c r="AA159" s="5">
        <f>IFERROR('Res Bud År3'!$B63*'Res Bud År3'!E63,0)</f>
        <v>0</v>
      </c>
      <c r="AB159" s="5">
        <f>IFERROR('Res Bud År3'!$B63*'Res Bud År3'!F63,0)</f>
        <v>0</v>
      </c>
      <c r="AC159" s="5">
        <f>IFERROR('Res Bud År3'!$B63*'Res Bud År3'!G63,0)</f>
        <v>0</v>
      </c>
      <c r="AD159" s="5">
        <f>IFERROR('Res Bud År3'!$B63*'Res Bud År3'!H63,0)</f>
        <v>0</v>
      </c>
      <c r="AE159" s="5">
        <f>IFERROR('Res Bud År3'!$B63*'Res Bud År3'!I63,0)</f>
        <v>0</v>
      </c>
      <c r="AF159" s="5">
        <f>IFERROR('Res Bud År3'!$B63*'Res Bud År3'!J63,0)</f>
        <v>0</v>
      </c>
      <c r="AG159" s="5">
        <f>IFERROR('Res Bud År3'!$B63*'Res Bud År3'!K63,0)</f>
        <v>0</v>
      </c>
      <c r="AH159" s="5">
        <f>IFERROR('Res Bud År3'!$B63*'Res Bud År3'!L63,0)</f>
        <v>0</v>
      </c>
      <c r="AI159" s="5">
        <f>IFERROR('Res Bud År3'!$B63*'Res Bud År3'!M63,0)</f>
        <v>0</v>
      </c>
      <c r="AJ159" s="5">
        <f>IFERROR('Res Bud År3'!$B63*'Res Bud År3'!N63,0)</f>
        <v>0</v>
      </c>
      <c r="AK159" s="22">
        <f>IFERROR('Res Bud År3'!$B63*'Res Bud År3'!O63,0)</f>
        <v>0</v>
      </c>
    </row>
    <row r="160" spans="1:39" x14ac:dyDescent="0.25">
      <c r="A160" s="4" t="str">
        <f t="shared" si="37"/>
        <v xml:space="preserve">Särskild löneskatt </v>
      </c>
      <c r="B160" s="21">
        <f>IFERROR('Res Bud År1'!$B64*'Res Bud År1'!D64,0)</f>
        <v>0</v>
      </c>
      <c r="C160" s="5">
        <f>IFERROR('Res Bud År1'!$B64*'Res Bud År1'!E64,0)</f>
        <v>0</v>
      </c>
      <c r="D160" s="5">
        <f>IFERROR('Res Bud År1'!$B64*'Res Bud År1'!F64,0)</f>
        <v>0</v>
      </c>
      <c r="E160" s="5">
        <f>IFERROR('Res Bud År1'!$B64*'Res Bud År1'!G64,0)</f>
        <v>0</v>
      </c>
      <c r="F160" s="5">
        <f>IFERROR('Res Bud År1'!$B64*'Res Bud År1'!H64,0)</f>
        <v>0</v>
      </c>
      <c r="G160" s="5">
        <f>IFERROR('Res Bud År1'!$B64*'Res Bud År1'!I64,0)</f>
        <v>0</v>
      </c>
      <c r="H160" s="5">
        <f>IFERROR('Res Bud År1'!$B64*'Res Bud År1'!J64,0)</f>
        <v>0</v>
      </c>
      <c r="I160" s="5">
        <f>IFERROR('Res Bud År1'!$B64*'Res Bud År1'!K64,0)</f>
        <v>0</v>
      </c>
      <c r="J160" s="5">
        <f>IFERROR('Res Bud År1'!$B64*'Res Bud År1'!L64,0)</f>
        <v>0</v>
      </c>
      <c r="K160" s="5">
        <f>IFERROR('Res Bud År1'!$B64*'Res Bud År1'!M64,0)</f>
        <v>0</v>
      </c>
      <c r="L160" s="5">
        <f>IFERROR('Res Bud År1'!$B64*'Res Bud År1'!N64,0)</f>
        <v>0</v>
      </c>
      <c r="M160" s="22">
        <f>IFERROR('Res Bud År1'!$B64*'Res Bud År1'!O64,0)</f>
        <v>0</v>
      </c>
      <c r="N160" s="21">
        <f>IFERROR('Res Bud År2'!$B64*'Res Bud År2'!D64,0)</f>
        <v>0</v>
      </c>
      <c r="O160" s="5">
        <f>IFERROR('Res Bud År2'!$B64*'Res Bud År2'!E64,0)</f>
        <v>0</v>
      </c>
      <c r="P160" s="5">
        <f>IFERROR('Res Bud År2'!$B64*'Res Bud År2'!F64,0)</f>
        <v>0</v>
      </c>
      <c r="Q160" s="5">
        <f>IFERROR('Res Bud År2'!$B64*'Res Bud År2'!G64,0)</f>
        <v>0</v>
      </c>
      <c r="R160" s="5">
        <f>IFERROR('Res Bud År2'!$B64*'Res Bud År2'!H64,0)</f>
        <v>0</v>
      </c>
      <c r="S160" s="5">
        <f>IFERROR('Res Bud År2'!$B64*'Res Bud År2'!I64,0)</f>
        <v>0</v>
      </c>
      <c r="T160" s="5">
        <f>IFERROR('Res Bud År2'!$B64*'Res Bud År2'!J64,0)</f>
        <v>0</v>
      </c>
      <c r="U160" s="5">
        <f>IFERROR('Res Bud År2'!$B64*'Res Bud År2'!K64,0)</f>
        <v>0</v>
      </c>
      <c r="V160" s="5">
        <f>IFERROR('Res Bud År2'!$B64*'Res Bud År2'!L64,0)</f>
        <v>0</v>
      </c>
      <c r="W160" s="5">
        <f>IFERROR('Res Bud År2'!$B64*'Res Bud År2'!M64,0)</f>
        <v>0</v>
      </c>
      <c r="X160" s="5">
        <f>IFERROR('Res Bud År2'!$B64*'Res Bud År2'!N64,0)</f>
        <v>0</v>
      </c>
      <c r="Y160" s="22">
        <f>IFERROR('Res Bud År2'!$B64*'Res Bud År2'!O64,0)</f>
        <v>0</v>
      </c>
      <c r="Z160" s="21">
        <f>IFERROR('Res Bud År3'!$B64*'Res Bud År3'!D64,0)</f>
        <v>0</v>
      </c>
      <c r="AA160" s="5">
        <f>IFERROR('Res Bud År3'!$B64*'Res Bud År3'!E64,0)</f>
        <v>0</v>
      </c>
      <c r="AB160" s="5">
        <f>IFERROR('Res Bud År3'!$B64*'Res Bud År3'!F64,0)</f>
        <v>0</v>
      </c>
      <c r="AC160" s="5">
        <f>IFERROR('Res Bud År3'!$B64*'Res Bud År3'!G64,0)</f>
        <v>0</v>
      </c>
      <c r="AD160" s="5">
        <f>IFERROR('Res Bud År3'!$B64*'Res Bud År3'!H64,0)</f>
        <v>0</v>
      </c>
      <c r="AE160" s="5">
        <f>IFERROR('Res Bud År3'!$B64*'Res Bud År3'!I64,0)</f>
        <v>0</v>
      </c>
      <c r="AF160" s="5">
        <f>IFERROR('Res Bud År3'!$B64*'Res Bud År3'!J64,0)</f>
        <v>0</v>
      </c>
      <c r="AG160" s="5">
        <f>IFERROR('Res Bud År3'!$B64*'Res Bud År3'!K64,0)</f>
        <v>0</v>
      </c>
      <c r="AH160" s="5">
        <f>IFERROR('Res Bud År3'!$B64*'Res Bud År3'!L64,0)</f>
        <v>0</v>
      </c>
      <c r="AI160" s="5">
        <f>IFERROR('Res Bud År3'!$B64*'Res Bud År3'!M64,0)</f>
        <v>0</v>
      </c>
      <c r="AJ160" s="5">
        <f>IFERROR('Res Bud År3'!$B64*'Res Bud År3'!N64,0)</f>
        <v>0</v>
      </c>
      <c r="AK160" s="22">
        <f>IFERROR('Res Bud År3'!$B64*'Res Bud År3'!O64,0)</f>
        <v>0</v>
      </c>
    </row>
    <row r="161" spans="1:39" ht="25" x14ac:dyDescent="0.25">
      <c r="A161" s="4" t="str">
        <f t="shared" si="37"/>
        <v>Premier för arbetsmarknads-
försäkringar, tex Fora</v>
      </c>
      <c r="B161" s="21">
        <f>IFERROR('Res Bud År1'!$B65*'Res Bud År1'!D65,0)</f>
        <v>0</v>
      </c>
      <c r="C161" s="5">
        <f>IFERROR('Res Bud År1'!$B65*'Res Bud År1'!E65,0)</f>
        <v>0</v>
      </c>
      <c r="D161" s="5">
        <f>IFERROR('Res Bud År1'!$B65*'Res Bud År1'!F65,0)</f>
        <v>0</v>
      </c>
      <c r="E161" s="5">
        <f>IFERROR('Res Bud År1'!$B65*'Res Bud År1'!G65,0)</f>
        <v>0</v>
      </c>
      <c r="F161" s="5">
        <f>IFERROR('Res Bud År1'!$B65*'Res Bud År1'!H65,0)</f>
        <v>0</v>
      </c>
      <c r="G161" s="5">
        <f>IFERROR('Res Bud År1'!$B65*'Res Bud År1'!I65,0)</f>
        <v>0</v>
      </c>
      <c r="H161" s="5">
        <f>IFERROR('Res Bud År1'!$B65*'Res Bud År1'!J65,0)</f>
        <v>0</v>
      </c>
      <c r="I161" s="5">
        <f>IFERROR('Res Bud År1'!$B65*'Res Bud År1'!K65,0)</f>
        <v>0</v>
      </c>
      <c r="J161" s="5">
        <f>IFERROR('Res Bud År1'!$B65*'Res Bud År1'!L65,0)</f>
        <v>0</v>
      </c>
      <c r="K161" s="5">
        <f>IFERROR('Res Bud År1'!$B65*'Res Bud År1'!M65,0)</f>
        <v>0</v>
      </c>
      <c r="L161" s="5">
        <f>IFERROR('Res Bud År1'!$B65*'Res Bud År1'!N65,0)</f>
        <v>0</v>
      </c>
      <c r="M161" s="22">
        <f>IFERROR('Res Bud År1'!$B65*'Res Bud År1'!O65,0)</f>
        <v>0</v>
      </c>
      <c r="N161" s="21">
        <f>IFERROR('Res Bud År2'!$B65*'Res Bud År2'!D65,0)</f>
        <v>0</v>
      </c>
      <c r="O161" s="5">
        <f>IFERROR('Res Bud År2'!$B65*'Res Bud År2'!E65,0)</f>
        <v>0</v>
      </c>
      <c r="P161" s="5">
        <f>IFERROR('Res Bud År2'!$B65*'Res Bud År2'!F65,0)</f>
        <v>0</v>
      </c>
      <c r="Q161" s="5">
        <f>IFERROR('Res Bud År2'!$B65*'Res Bud År2'!G65,0)</f>
        <v>0</v>
      </c>
      <c r="R161" s="5">
        <f>IFERROR('Res Bud År2'!$B65*'Res Bud År2'!H65,0)</f>
        <v>0</v>
      </c>
      <c r="S161" s="5">
        <f>IFERROR('Res Bud År2'!$B65*'Res Bud År2'!I65,0)</f>
        <v>0</v>
      </c>
      <c r="T161" s="5">
        <f>IFERROR('Res Bud År2'!$B65*'Res Bud År2'!J65,0)</f>
        <v>0</v>
      </c>
      <c r="U161" s="5">
        <f>IFERROR('Res Bud År2'!$B65*'Res Bud År2'!K65,0)</f>
        <v>0</v>
      </c>
      <c r="V161" s="5">
        <f>IFERROR('Res Bud År2'!$B65*'Res Bud År2'!L65,0)</f>
        <v>0</v>
      </c>
      <c r="W161" s="5">
        <f>IFERROR('Res Bud År2'!$B65*'Res Bud År2'!M65,0)</f>
        <v>0</v>
      </c>
      <c r="X161" s="5">
        <f>IFERROR('Res Bud År2'!$B65*'Res Bud År2'!N65,0)</f>
        <v>0</v>
      </c>
      <c r="Y161" s="22">
        <f>IFERROR('Res Bud År2'!$B65*'Res Bud År2'!O65,0)</f>
        <v>0</v>
      </c>
      <c r="Z161" s="21">
        <f>IFERROR('Res Bud År3'!$B65*'Res Bud År3'!D65,0)</f>
        <v>0</v>
      </c>
      <c r="AA161" s="5">
        <f>IFERROR('Res Bud År3'!$B65*'Res Bud År3'!E65,0)</f>
        <v>0</v>
      </c>
      <c r="AB161" s="5">
        <f>IFERROR('Res Bud År3'!$B65*'Res Bud År3'!F65,0)</f>
        <v>0</v>
      </c>
      <c r="AC161" s="5">
        <f>IFERROR('Res Bud År3'!$B65*'Res Bud År3'!G65,0)</f>
        <v>0</v>
      </c>
      <c r="AD161" s="5">
        <f>IFERROR('Res Bud År3'!$B65*'Res Bud År3'!H65,0)</f>
        <v>0</v>
      </c>
      <c r="AE161" s="5">
        <f>IFERROR('Res Bud År3'!$B65*'Res Bud År3'!I65,0)</f>
        <v>0</v>
      </c>
      <c r="AF161" s="5">
        <f>IFERROR('Res Bud År3'!$B65*'Res Bud År3'!J65,0)</f>
        <v>0</v>
      </c>
      <c r="AG161" s="5">
        <f>IFERROR('Res Bud År3'!$B65*'Res Bud År3'!K65,0)</f>
        <v>0</v>
      </c>
      <c r="AH161" s="5">
        <f>IFERROR('Res Bud År3'!$B65*'Res Bud År3'!L65,0)</f>
        <v>0</v>
      </c>
      <c r="AI161" s="5">
        <f>IFERROR('Res Bud År3'!$B65*'Res Bud År3'!M65,0)</f>
        <v>0</v>
      </c>
      <c r="AJ161" s="5">
        <f>IFERROR('Res Bud År3'!$B65*'Res Bud År3'!N65,0)</f>
        <v>0</v>
      </c>
      <c r="AK161" s="22">
        <f>IFERROR('Res Bud År3'!$B65*'Res Bud År3'!O65,0)</f>
        <v>0</v>
      </c>
    </row>
    <row r="162" spans="1:39" x14ac:dyDescent="0.25">
      <c r="A162" s="4" t="str">
        <f t="shared" si="37"/>
        <v xml:space="preserve">Utbildning </v>
      </c>
      <c r="B162" s="21">
        <f>IFERROR('Res Bud År1'!$B66*'Res Bud År1'!D66,0)</f>
        <v>0</v>
      </c>
      <c r="C162" s="5">
        <f>IFERROR('Res Bud År1'!$B66*'Res Bud År1'!E66,0)</f>
        <v>0</v>
      </c>
      <c r="D162" s="5">
        <f>IFERROR('Res Bud År1'!$B66*'Res Bud År1'!F66,0)</f>
        <v>0</v>
      </c>
      <c r="E162" s="5">
        <f>IFERROR('Res Bud År1'!$B66*'Res Bud År1'!G66,0)</f>
        <v>0</v>
      </c>
      <c r="F162" s="5">
        <f>IFERROR('Res Bud År1'!$B66*'Res Bud År1'!H66,0)</f>
        <v>0</v>
      </c>
      <c r="G162" s="5">
        <f>IFERROR('Res Bud År1'!$B66*'Res Bud År1'!I66,0)</f>
        <v>0</v>
      </c>
      <c r="H162" s="5">
        <f>IFERROR('Res Bud År1'!$B66*'Res Bud År1'!J66,0)</f>
        <v>0</v>
      </c>
      <c r="I162" s="5">
        <f>IFERROR('Res Bud År1'!$B66*'Res Bud År1'!K66,0)</f>
        <v>0</v>
      </c>
      <c r="J162" s="5">
        <f>IFERROR('Res Bud År1'!$B66*'Res Bud År1'!L66,0)</f>
        <v>0</v>
      </c>
      <c r="K162" s="5">
        <f>IFERROR('Res Bud År1'!$B66*'Res Bud År1'!M66,0)</f>
        <v>0</v>
      </c>
      <c r="L162" s="5">
        <f>IFERROR('Res Bud År1'!$B66*'Res Bud År1'!N66,0)</f>
        <v>0</v>
      </c>
      <c r="M162" s="22">
        <f>IFERROR('Res Bud År1'!$B66*'Res Bud År1'!O66,0)</f>
        <v>0</v>
      </c>
      <c r="N162" s="21">
        <f>IFERROR('Res Bud År2'!$B66*'Res Bud År2'!D66,0)</f>
        <v>0</v>
      </c>
      <c r="O162" s="5">
        <f>IFERROR('Res Bud År2'!$B66*'Res Bud År2'!E66,0)</f>
        <v>0</v>
      </c>
      <c r="P162" s="5">
        <f>IFERROR('Res Bud År2'!$B66*'Res Bud År2'!F66,0)</f>
        <v>0</v>
      </c>
      <c r="Q162" s="5">
        <f>IFERROR('Res Bud År2'!$B66*'Res Bud År2'!G66,0)</f>
        <v>0</v>
      </c>
      <c r="R162" s="5">
        <f>IFERROR('Res Bud År2'!$B66*'Res Bud År2'!H66,0)</f>
        <v>0</v>
      </c>
      <c r="S162" s="5">
        <f>IFERROR('Res Bud År2'!$B66*'Res Bud År2'!I66,0)</f>
        <v>0</v>
      </c>
      <c r="T162" s="5">
        <f>IFERROR('Res Bud År2'!$B66*'Res Bud År2'!J66,0)</f>
        <v>0</v>
      </c>
      <c r="U162" s="5">
        <f>IFERROR('Res Bud År2'!$B66*'Res Bud År2'!K66,0)</f>
        <v>0</v>
      </c>
      <c r="V162" s="5">
        <f>IFERROR('Res Bud År2'!$B66*'Res Bud År2'!L66,0)</f>
        <v>0</v>
      </c>
      <c r="W162" s="5">
        <f>IFERROR('Res Bud År2'!$B66*'Res Bud År2'!M66,0)</f>
        <v>0</v>
      </c>
      <c r="X162" s="5">
        <f>IFERROR('Res Bud År2'!$B66*'Res Bud År2'!N66,0)</f>
        <v>0</v>
      </c>
      <c r="Y162" s="22">
        <f>IFERROR('Res Bud År2'!$B66*'Res Bud År2'!O66,0)</f>
        <v>0</v>
      </c>
      <c r="Z162" s="21">
        <f>IFERROR('Res Bud År3'!$B66*'Res Bud År3'!D66,0)</f>
        <v>0</v>
      </c>
      <c r="AA162" s="5">
        <f>IFERROR('Res Bud År3'!$B66*'Res Bud År3'!E66,0)</f>
        <v>0</v>
      </c>
      <c r="AB162" s="5">
        <f>IFERROR('Res Bud År3'!$B66*'Res Bud År3'!F66,0)</f>
        <v>0</v>
      </c>
      <c r="AC162" s="5">
        <f>IFERROR('Res Bud År3'!$B66*'Res Bud År3'!G66,0)</f>
        <v>0</v>
      </c>
      <c r="AD162" s="5">
        <f>IFERROR('Res Bud År3'!$B66*'Res Bud År3'!H66,0)</f>
        <v>0</v>
      </c>
      <c r="AE162" s="5">
        <f>IFERROR('Res Bud År3'!$B66*'Res Bud År3'!I66,0)</f>
        <v>0</v>
      </c>
      <c r="AF162" s="5">
        <f>IFERROR('Res Bud År3'!$B66*'Res Bud År3'!J66,0)</f>
        <v>0</v>
      </c>
      <c r="AG162" s="5">
        <f>IFERROR('Res Bud År3'!$B66*'Res Bud År3'!K66,0)</f>
        <v>0</v>
      </c>
      <c r="AH162" s="5">
        <f>IFERROR('Res Bud År3'!$B66*'Res Bud År3'!L66,0)</f>
        <v>0</v>
      </c>
      <c r="AI162" s="5">
        <f>IFERROR('Res Bud År3'!$B66*'Res Bud År3'!M66,0)</f>
        <v>0</v>
      </c>
      <c r="AJ162" s="5">
        <f>IFERROR('Res Bud År3'!$B66*'Res Bud År3'!N66,0)</f>
        <v>0</v>
      </c>
      <c r="AK162" s="22">
        <f>IFERROR('Res Bud År3'!$B66*'Res Bud År3'!O66,0)</f>
        <v>0</v>
      </c>
    </row>
    <row r="163" spans="1:39" x14ac:dyDescent="0.25">
      <c r="A163" s="4" t="str">
        <f t="shared" si="37"/>
        <v xml:space="preserve">Sjuk- och hälsovård </v>
      </c>
      <c r="B163" s="21">
        <f>IFERROR('Res Bud År1'!$B67*'Res Bud År1'!D67,0)</f>
        <v>0</v>
      </c>
      <c r="C163" s="5">
        <f>IFERROR('Res Bud År1'!$B67*'Res Bud År1'!E67,0)</f>
        <v>0</v>
      </c>
      <c r="D163" s="5">
        <f>IFERROR('Res Bud År1'!$B67*'Res Bud År1'!F67,0)</f>
        <v>0</v>
      </c>
      <c r="E163" s="5">
        <f>IFERROR('Res Bud År1'!$B67*'Res Bud År1'!G67,0)</f>
        <v>0</v>
      </c>
      <c r="F163" s="5">
        <f>IFERROR('Res Bud År1'!$B67*'Res Bud År1'!H67,0)</f>
        <v>0</v>
      </c>
      <c r="G163" s="5">
        <f>IFERROR('Res Bud År1'!$B67*'Res Bud År1'!I67,0)</f>
        <v>0</v>
      </c>
      <c r="H163" s="5">
        <f>IFERROR('Res Bud År1'!$B67*'Res Bud År1'!J67,0)</f>
        <v>0</v>
      </c>
      <c r="I163" s="5">
        <f>IFERROR('Res Bud År1'!$B67*'Res Bud År1'!K67,0)</f>
        <v>0</v>
      </c>
      <c r="J163" s="5">
        <f>IFERROR('Res Bud År1'!$B67*'Res Bud År1'!L67,0)</f>
        <v>0</v>
      </c>
      <c r="K163" s="5">
        <f>IFERROR('Res Bud År1'!$B67*'Res Bud År1'!M67,0)</f>
        <v>0</v>
      </c>
      <c r="L163" s="5">
        <f>IFERROR('Res Bud År1'!$B67*'Res Bud År1'!N67,0)</f>
        <v>0</v>
      </c>
      <c r="M163" s="22">
        <f>IFERROR('Res Bud År1'!$B67*'Res Bud År1'!O67,0)</f>
        <v>0</v>
      </c>
      <c r="N163" s="21">
        <f>IFERROR('Res Bud År2'!$B67*'Res Bud År2'!D67,0)</f>
        <v>0</v>
      </c>
      <c r="O163" s="5">
        <f>IFERROR('Res Bud År2'!$B67*'Res Bud År2'!E67,0)</f>
        <v>0</v>
      </c>
      <c r="P163" s="5">
        <f>IFERROR('Res Bud År2'!$B67*'Res Bud År2'!F67,0)</f>
        <v>0</v>
      </c>
      <c r="Q163" s="5">
        <f>IFERROR('Res Bud År2'!$B67*'Res Bud År2'!G67,0)</f>
        <v>0</v>
      </c>
      <c r="R163" s="5">
        <f>IFERROR('Res Bud År2'!$B67*'Res Bud År2'!H67,0)</f>
        <v>0</v>
      </c>
      <c r="S163" s="5">
        <f>IFERROR('Res Bud År2'!$B67*'Res Bud År2'!I67,0)</f>
        <v>0</v>
      </c>
      <c r="T163" s="5">
        <f>IFERROR('Res Bud År2'!$B67*'Res Bud År2'!J67,0)</f>
        <v>0</v>
      </c>
      <c r="U163" s="5">
        <f>IFERROR('Res Bud År2'!$B67*'Res Bud År2'!K67,0)</f>
        <v>0</v>
      </c>
      <c r="V163" s="5">
        <f>IFERROR('Res Bud År2'!$B67*'Res Bud År2'!L67,0)</f>
        <v>0</v>
      </c>
      <c r="W163" s="5">
        <f>IFERROR('Res Bud År2'!$B67*'Res Bud År2'!M67,0)</f>
        <v>0</v>
      </c>
      <c r="X163" s="5">
        <f>IFERROR('Res Bud År2'!$B67*'Res Bud År2'!N67,0)</f>
        <v>0</v>
      </c>
      <c r="Y163" s="22">
        <f>IFERROR('Res Bud År2'!$B67*'Res Bud År2'!O67,0)</f>
        <v>0</v>
      </c>
      <c r="Z163" s="21">
        <f>IFERROR('Res Bud År3'!$B67*'Res Bud År3'!D67,0)</f>
        <v>0</v>
      </c>
      <c r="AA163" s="5">
        <f>IFERROR('Res Bud År3'!$B67*'Res Bud År3'!E67,0)</f>
        <v>0</v>
      </c>
      <c r="AB163" s="5">
        <f>IFERROR('Res Bud År3'!$B67*'Res Bud År3'!F67,0)</f>
        <v>0</v>
      </c>
      <c r="AC163" s="5">
        <f>IFERROR('Res Bud År3'!$B67*'Res Bud År3'!G67,0)</f>
        <v>0</v>
      </c>
      <c r="AD163" s="5">
        <f>IFERROR('Res Bud År3'!$B67*'Res Bud År3'!H67,0)</f>
        <v>0</v>
      </c>
      <c r="AE163" s="5">
        <f>IFERROR('Res Bud År3'!$B67*'Res Bud År3'!I67,0)</f>
        <v>0</v>
      </c>
      <c r="AF163" s="5">
        <f>IFERROR('Res Bud År3'!$B67*'Res Bud År3'!J67,0)</f>
        <v>0</v>
      </c>
      <c r="AG163" s="5">
        <f>IFERROR('Res Bud År3'!$B67*'Res Bud År3'!K67,0)</f>
        <v>0</v>
      </c>
      <c r="AH163" s="5">
        <f>IFERROR('Res Bud År3'!$B67*'Res Bud År3'!L67,0)</f>
        <v>0</v>
      </c>
      <c r="AI163" s="5">
        <f>IFERROR('Res Bud År3'!$B67*'Res Bud År3'!M67,0)</f>
        <v>0</v>
      </c>
      <c r="AJ163" s="5">
        <f>IFERROR('Res Bud År3'!$B67*'Res Bud År3'!N67,0)</f>
        <v>0</v>
      </c>
      <c r="AK163" s="22">
        <f>IFERROR('Res Bud År3'!$B67*'Res Bud År3'!O67,0)</f>
        <v>0</v>
      </c>
    </row>
    <row r="164" spans="1:39" x14ac:dyDescent="0.25">
      <c r="A164" s="4" t="str">
        <f t="shared" si="37"/>
        <v xml:space="preserve">Övriga personalkostnader </v>
      </c>
      <c r="B164" s="29">
        <f>IFERROR('Res Bud År1'!$B68*'Res Bud År1'!D68,0)</f>
        <v>0</v>
      </c>
      <c r="C164" s="7">
        <f>IFERROR('Res Bud År1'!$B68*'Res Bud År1'!E68,0)</f>
        <v>0</v>
      </c>
      <c r="D164" s="7">
        <f>IFERROR('Res Bud År1'!$B68*'Res Bud År1'!F68,0)</f>
        <v>0</v>
      </c>
      <c r="E164" s="7">
        <f>IFERROR('Res Bud År1'!$B68*'Res Bud År1'!G68,0)</f>
        <v>0</v>
      </c>
      <c r="F164" s="7">
        <f>IFERROR('Res Bud År1'!$B68*'Res Bud År1'!H68,0)</f>
        <v>0</v>
      </c>
      <c r="G164" s="7">
        <f>IFERROR('Res Bud År1'!$B68*'Res Bud År1'!I68,0)</f>
        <v>0</v>
      </c>
      <c r="H164" s="7">
        <f>IFERROR('Res Bud År1'!$B68*'Res Bud År1'!J68,0)</f>
        <v>0</v>
      </c>
      <c r="I164" s="7">
        <f>IFERROR('Res Bud År1'!$B68*'Res Bud År1'!K68,0)</f>
        <v>0</v>
      </c>
      <c r="J164" s="7">
        <f>IFERROR('Res Bud År1'!$B68*'Res Bud År1'!L68,0)</f>
        <v>0</v>
      </c>
      <c r="K164" s="7">
        <f>IFERROR('Res Bud År1'!$B68*'Res Bud År1'!M68,0)</f>
        <v>0</v>
      </c>
      <c r="L164" s="7">
        <f>IFERROR('Res Bud År1'!$B68*'Res Bud År1'!N68,0)</f>
        <v>0</v>
      </c>
      <c r="M164" s="30">
        <f>IFERROR('Res Bud År1'!$B68*'Res Bud År1'!O68,0)</f>
        <v>0</v>
      </c>
      <c r="N164" s="21">
        <f>IFERROR('Res Bud År2'!$B68*'Res Bud År2'!D68,0)</f>
        <v>0</v>
      </c>
      <c r="O164" s="5">
        <f>IFERROR('Res Bud År2'!$B68*'Res Bud År2'!E68,0)</f>
        <v>0</v>
      </c>
      <c r="P164" s="5">
        <f>IFERROR('Res Bud År2'!$B68*'Res Bud År2'!F68,0)</f>
        <v>0</v>
      </c>
      <c r="Q164" s="5">
        <f>IFERROR('Res Bud År2'!$B68*'Res Bud År2'!G68,0)</f>
        <v>0</v>
      </c>
      <c r="R164" s="5">
        <f>IFERROR('Res Bud År2'!$B68*'Res Bud År2'!H68,0)</f>
        <v>0</v>
      </c>
      <c r="S164" s="5">
        <f>IFERROR('Res Bud År2'!$B68*'Res Bud År2'!I68,0)</f>
        <v>0</v>
      </c>
      <c r="T164" s="5">
        <f>IFERROR('Res Bud År2'!$B68*'Res Bud År2'!J68,0)</f>
        <v>0</v>
      </c>
      <c r="U164" s="5">
        <f>IFERROR('Res Bud År2'!$B68*'Res Bud År2'!K68,0)</f>
        <v>0</v>
      </c>
      <c r="V164" s="5">
        <f>IFERROR('Res Bud År2'!$B68*'Res Bud År2'!L68,0)</f>
        <v>0</v>
      </c>
      <c r="W164" s="5">
        <f>IFERROR('Res Bud År2'!$B68*'Res Bud År2'!M68,0)</f>
        <v>0</v>
      </c>
      <c r="X164" s="5">
        <f>IFERROR('Res Bud År2'!$B68*'Res Bud År2'!N68,0)</f>
        <v>0</v>
      </c>
      <c r="Y164" s="22">
        <f>IFERROR('Res Bud År2'!$B68*'Res Bud År2'!O68,0)</f>
        <v>0</v>
      </c>
      <c r="Z164" s="21">
        <f>IFERROR('Res Bud År3'!$B68*'Res Bud År3'!D68,0)</f>
        <v>0</v>
      </c>
      <c r="AA164" s="5">
        <f>IFERROR('Res Bud År3'!$B68*'Res Bud År3'!E68,0)</f>
        <v>0</v>
      </c>
      <c r="AB164" s="5">
        <f>IFERROR('Res Bud År3'!$B68*'Res Bud År3'!F68,0)</f>
        <v>0</v>
      </c>
      <c r="AC164" s="5">
        <f>IFERROR('Res Bud År3'!$B68*'Res Bud År3'!G68,0)</f>
        <v>0</v>
      </c>
      <c r="AD164" s="5">
        <f>IFERROR('Res Bud År3'!$B68*'Res Bud År3'!H68,0)</f>
        <v>0</v>
      </c>
      <c r="AE164" s="5">
        <f>IFERROR('Res Bud År3'!$B68*'Res Bud År3'!I68,0)</f>
        <v>0</v>
      </c>
      <c r="AF164" s="5">
        <f>IFERROR('Res Bud År3'!$B68*'Res Bud År3'!J68,0)</f>
        <v>0</v>
      </c>
      <c r="AG164" s="5">
        <f>IFERROR('Res Bud År3'!$B68*'Res Bud År3'!K68,0)</f>
        <v>0</v>
      </c>
      <c r="AH164" s="5">
        <f>IFERROR('Res Bud År3'!$B68*'Res Bud År3'!L68,0)</f>
        <v>0</v>
      </c>
      <c r="AI164" s="5">
        <f>IFERROR('Res Bud År3'!$B68*'Res Bud År3'!M68,0)</f>
        <v>0</v>
      </c>
      <c r="AJ164" s="5">
        <f>IFERROR('Res Bud År3'!$B68*'Res Bud År3'!N68,0)</f>
        <v>0</v>
      </c>
      <c r="AK164" s="22">
        <f>IFERROR('Res Bud År3'!$B68*'Res Bud År3'!O68,0)</f>
        <v>0</v>
      </c>
      <c r="AL164" s="4"/>
      <c r="AM164" s="4"/>
    </row>
    <row r="165" spans="1:39" ht="13" x14ac:dyDescent="0.3">
      <c r="A165" s="4" t="str">
        <f t="shared" si="37"/>
        <v>Summa personalkostnader</v>
      </c>
      <c r="B165" s="23">
        <f t="shared" ref="B165:Y165" si="38">SUM(B154:B164)</f>
        <v>0</v>
      </c>
      <c r="C165" s="6">
        <f t="shared" si="38"/>
        <v>0</v>
      </c>
      <c r="D165" s="6">
        <f t="shared" si="38"/>
        <v>0</v>
      </c>
      <c r="E165" s="6">
        <f t="shared" si="38"/>
        <v>0</v>
      </c>
      <c r="F165" s="6">
        <f t="shared" si="38"/>
        <v>0</v>
      </c>
      <c r="G165" s="6">
        <f t="shared" si="38"/>
        <v>0</v>
      </c>
      <c r="H165" s="6">
        <f t="shared" si="38"/>
        <v>0</v>
      </c>
      <c r="I165" s="6">
        <f t="shared" si="38"/>
        <v>0</v>
      </c>
      <c r="J165" s="6">
        <f t="shared" si="38"/>
        <v>0</v>
      </c>
      <c r="K165" s="6">
        <f t="shared" si="38"/>
        <v>0</v>
      </c>
      <c r="L165" s="6">
        <f t="shared" si="38"/>
        <v>0</v>
      </c>
      <c r="M165" s="24">
        <f t="shared" si="38"/>
        <v>0</v>
      </c>
      <c r="N165" s="23">
        <f t="shared" si="38"/>
        <v>0</v>
      </c>
      <c r="O165" s="6">
        <f t="shared" si="38"/>
        <v>0</v>
      </c>
      <c r="P165" s="6">
        <f t="shared" si="38"/>
        <v>0</v>
      </c>
      <c r="Q165" s="6">
        <f t="shared" si="38"/>
        <v>0</v>
      </c>
      <c r="R165" s="6">
        <f t="shared" si="38"/>
        <v>0</v>
      </c>
      <c r="S165" s="6">
        <f t="shared" si="38"/>
        <v>0</v>
      </c>
      <c r="T165" s="6">
        <f t="shared" si="38"/>
        <v>0</v>
      </c>
      <c r="U165" s="6">
        <f t="shared" si="38"/>
        <v>0</v>
      </c>
      <c r="V165" s="6">
        <f t="shared" si="38"/>
        <v>0</v>
      </c>
      <c r="W165" s="6">
        <f t="shared" si="38"/>
        <v>0</v>
      </c>
      <c r="X165" s="6">
        <f t="shared" si="38"/>
        <v>0</v>
      </c>
      <c r="Y165" s="24">
        <f t="shared" si="38"/>
        <v>0</v>
      </c>
      <c r="Z165" s="23">
        <f t="shared" ref="Z165:AK165" si="39">SUM(Z154:Z164)</f>
        <v>0</v>
      </c>
      <c r="AA165" s="6">
        <f t="shared" si="39"/>
        <v>0</v>
      </c>
      <c r="AB165" s="6">
        <f t="shared" si="39"/>
        <v>0</v>
      </c>
      <c r="AC165" s="6">
        <f t="shared" si="39"/>
        <v>0</v>
      </c>
      <c r="AD165" s="6">
        <f t="shared" si="39"/>
        <v>0</v>
      </c>
      <c r="AE165" s="6">
        <f t="shared" si="39"/>
        <v>0</v>
      </c>
      <c r="AF165" s="6">
        <f t="shared" si="39"/>
        <v>0</v>
      </c>
      <c r="AG165" s="6">
        <f t="shared" si="39"/>
        <v>0</v>
      </c>
      <c r="AH165" s="6">
        <f t="shared" si="39"/>
        <v>0</v>
      </c>
      <c r="AI165" s="6">
        <f t="shared" si="39"/>
        <v>0</v>
      </c>
      <c r="AJ165" s="6">
        <f t="shared" si="39"/>
        <v>0</v>
      </c>
      <c r="AK165" s="24">
        <f t="shared" si="39"/>
        <v>0</v>
      </c>
      <c r="AL165" s="2"/>
      <c r="AM165" s="2"/>
    </row>
    <row r="166" spans="1:39" x14ac:dyDescent="0.2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row>
    <row r="167" spans="1:39" ht="13" x14ac:dyDescent="0.3">
      <c r="A167" s="2" t="s">
        <v>302</v>
      </c>
      <c r="B167" s="3">
        <f t="shared" ref="B167:Y167" si="40">B112-B119-B152-B165-B70</f>
        <v>0</v>
      </c>
      <c r="C167" s="3">
        <f t="shared" si="40"/>
        <v>0</v>
      </c>
      <c r="D167" s="3">
        <f t="shared" si="40"/>
        <v>0</v>
      </c>
      <c r="E167" s="3">
        <f t="shared" si="40"/>
        <v>0</v>
      </c>
      <c r="F167" s="3">
        <f t="shared" si="40"/>
        <v>0</v>
      </c>
      <c r="G167" s="3">
        <f t="shared" si="40"/>
        <v>0</v>
      </c>
      <c r="H167" s="3">
        <f t="shared" si="40"/>
        <v>0</v>
      </c>
      <c r="I167" s="3">
        <f t="shared" si="40"/>
        <v>0</v>
      </c>
      <c r="J167" s="3">
        <f t="shared" si="40"/>
        <v>0</v>
      </c>
      <c r="K167" s="3">
        <f t="shared" si="40"/>
        <v>0</v>
      </c>
      <c r="L167" s="3">
        <f t="shared" si="40"/>
        <v>0</v>
      </c>
      <c r="M167" s="3">
        <f t="shared" si="40"/>
        <v>0</v>
      </c>
      <c r="N167" s="3">
        <f t="shared" si="40"/>
        <v>0</v>
      </c>
      <c r="O167" s="3">
        <f t="shared" si="40"/>
        <v>0</v>
      </c>
      <c r="P167" s="3">
        <f t="shared" si="40"/>
        <v>0</v>
      </c>
      <c r="Q167" s="3">
        <f t="shared" si="40"/>
        <v>0</v>
      </c>
      <c r="R167" s="3">
        <f t="shared" si="40"/>
        <v>0</v>
      </c>
      <c r="S167" s="3">
        <f t="shared" si="40"/>
        <v>0</v>
      </c>
      <c r="T167" s="3">
        <f t="shared" si="40"/>
        <v>0</v>
      </c>
      <c r="U167" s="3">
        <f t="shared" si="40"/>
        <v>0</v>
      </c>
      <c r="V167" s="3">
        <f t="shared" si="40"/>
        <v>0</v>
      </c>
      <c r="W167" s="3">
        <f t="shared" si="40"/>
        <v>0</v>
      </c>
      <c r="X167" s="3">
        <f t="shared" si="40"/>
        <v>0</v>
      </c>
      <c r="Y167" s="3">
        <f t="shared" si="40"/>
        <v>0</v>
      </c>
      <c r="Z167" s="3">
        <f t="shared" ref="Z167:AK167" si="41">Z112-Z119-Z152-Z165-Z70</f>
        <v>0</v>
      </c>
      <c r="AA167" s="3">
        <f t="shared" si="41"/>
        <v>0</v>
      </c>
      <c r="AB167" s="3">
        <f t="shared" si="41"/>
        <v>0</v>
      </c>
      <c r="AC167" s="3">
        <f t="shared" si="41"/>
        <v>0</v>
      </c>
      <c r="AD167" s="3">
        <f t="shared" si="41"/>
        <v>0</v>
      </c>
      <c r="AE167" s="3">
        <f t="shared" si="41"/>
        <v>0</v>
      </c>
      <c r="AF167" s="3">
        <f t="shared" si="41"/>
        <v>0</v>
      </c>
      <c r="AG167" s="3">
        <f t="shared" si="41"/>
        <v>0</v>
      </c>
      <c r="AH167" s="3">
        <f t="shared" si="41"/>
        <v>0</v>
      </c>
      <c r="AI167" s="3">
        <f t="shared" si="41"/>
        <v>0</v>
      </c>
      <c r="AJ167" s="3">
        <f t="shared" si="41"/>
        <v>0</v>
      </c>
      <c r="AK167" s="3">
        <f t="shared" si="41"/>
        <v>0</v>
      </c>
    </row>
    <row r="168" spans="1:39" x14ac:dyDescent="0.2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row>
    <row r="169" spans="1:39" x14ac:dyDescent="0.2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row>
    <row r="170" spans="1:39" x14ac:dyDescent="0.2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row>
    <row r="171" spans="1:39" x14ac:dyDescent="0.2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row>
    <row r="172" spans="1:39" x14ac:dyDescent="0.2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row>
    <row r="173" spans="1:39" x14ac:dyDescent="0.2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row>
    <row r="174" spans="1:39" x14ac:dyDescent="0.2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row>
    <row r="175" spans="1:39" x14ac:dyDescent="0.2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row>
    <row r="176" spans="1:39" x14ac:dyDescent="0.2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row>
    <row r="177" spans="2:37" x14ac:dyDescent="0.2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row>
    <row r="178" spans="2:37" x14ac:dyDescent="0.2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row>
    <row r="179" spans="2:37" x14ac:dyDescent="0.2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row>
    <row r="180" spans="2:37" x14ac:dyDescent="0.2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row>
    <row r="181" spans="2:37" x14ac:dyDescent="0.2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row>
    <row r="182" spans="2:37" x14ac:dyDescent="0.25">
      <c r="B182" s="167">
        <v>1</v>
      </c>
      <c r="C182" s="167">
        <v>2</v>
      </c>
      <c r="D182" s="167">
        <v>3</v>
      </c>
      <c r="E182" s="167">
        <v>4</v>
      </c>
      <c r="F182" s="167">
        <v>5</v>
      </c>
      <c r="G182" s="167">
        <v>6</v>
      </c>
      <c r="H182" s="167">
        <v>7</v>
      </c>
      <c r="I182" s="167">
        <v>8</v>
      </c>
      <c r="J182" s="167">
        <v>9</v>
      </c>
      <c r="K182" s="167">
        <v>10</v>
      </c>
      <c r="L182" s="167">
        <v>11</v>
      </c>
      <c r="M182" s="167">
        <v>12</v>
      </c>
      <c r="N182" s="167">
        <v>13</v>
      </c>
      <c r="O182" s="167">
        <v>14</v>
      </c>
      <c r="P182" s="167">
        <v>15</v>
      </c>
      <c r="Q182" s="167">
        <v>16</v>
      </c>
      <c r="R182" s="167">
        <v>17</v>
      </c>
      <c r="S182" s="167">
        <v>18</v>
      </c>
      <c r="T182" s="167">
        <v>19</v>
      </c>
      <c r="U182" s="167">
        <v>20</v>
      </c>
      <c r="V182" s="167">
        <v>21</v>
      </c>
      <c r="W182" s="167">
        <v>22</v>
      </c>
      <c r="X182" s="167">
        <v>23</v>
      </c>
      <c r="Y182" s="167">
        <v>24</v>
      </c>
      <c r="Z182" s="167">
        <v>13</v>
      </c>
      <c r="AA182" s="167">
        <v>14</v>
      </c>
      <c r="AB182" s="167">
        <v>15</v>
      </c>
      <c r="AC182" s="167">
        <v>16</v>
      </c>
      <c r="AD182" s="167">
        <v>17</v>
      </c>
      <c r="AE182" s="167">
        <v>18</v>
      </c>
      <c r="AF182" s="167">
        <v>19</v>
      </c>
      <c r="AG182" s="167">
        <v>20</v>
      </c>
      <c r="AH182" s="167">
        <v>21</v>
      </c>
      <c r="AI182" s="167">
        <v>22</v>
      </c>
      <c r="AJ182" s="167">
        <v>23</v>
      </c>
      <c r="AK182" s="167">
        <v>24</v>
      </c>
    </row>
    <row r="183" spans="2:37" x14ac:dyDescent="0.25">
      <c r="B183" s="5" t="str">
        <f>'Res Bud År1'!D4</f>
        <v>jan-25</v>
      </c>
      <c r="C183" s="5" t="str">
        <f>'Res Bud År1'!E4</f>
        <v>feb-25</v>
      </c>
      <c r="D183" s="5" t="str">
        <f>'Res Bud År1'!F4</f>
        <v>mar-25</v>
      </c>
      <c r="E183" s="5" t="str">
        <f>'Res Bud År1'!G4</f>
        <v>apr-25</v>
      </c>
      <c r="F183" s="5" t="str">
        <f>'Res Bud År1'!H4</f>
        <v>maj-25</v>
      </c>
      <c r="G183" s="5" t="str">
        <f>'Res Bud År1'!I4</f>
        <v>jun-25</v>
      </c>
      <c r="H183" s="5" t="str">
        <f>'Res Bud År1'!J4</f>
        <v>jul-25</v>
      </c>
      <c r="I183" s="5" t="str">
        <f>'Res Bud År1'!K4</f>
        <v>aug-25</v>
      </c>
      <c r="J183" s="5" t="str">
        <f>'Res Bud År1'!L4</f>
        <v>sep-25</v>
      </c>
      <c r="K183" s="5" t="str">
        <f>'Res Bud År1'!M4</f>
        <v>okt-25</v>
      </c>
      <c r="L183" s="5" t="str">
        <f>'Res Bud År1'!N4</f>
        <v>nov-25</v>
      </c>
      <c r="M183" s="5" t="str">
        <f>'Res Bud År1'!O4</f>
        <v>dec-25</v>
      </c>
      <c r="N183" s="5" t="str">
        <f>'Res Bud År2'!D4</f>
        <v>jan-26</v>
      </c>
      <c r="O183" s="5" t="str">
        <f>'Res Bud År2'!E4</f>
        <v>feb-26</v>
      </c>
      <c r="P183" s="5" t="str">
        <f>'Res Bud År2'!F4</f>
        <v>mar-26</v>
      </c>
      <c r="Q183" s="5" t="str">
        <f>'Res Bud År2'!G4</f>
        <v>apr-26</v>
      </c>
      <c r="R183" s="5" t="str">
        <f>'Res Bud År2'!H4</f>
        <v>maj-26</v>
      </c>
      <c r="S183" s="5" t="str">
        <f>'Res Bud År2'!I4</f>
        <v>jun-26</v>
      </c>
      <c r="T183" s="5" t="str">
        <f>'Res Bud År2'!J4</f>
        <v>jul-26</v>
      </c>
      <c r="U183" s="5" t="str">
        <f>'Res Bud År2'!K4</f>
        <v>aug-26</v>
      </c>
      <c r="V183" s="5" t="str">
        <f>'Res Bud År2'!L4</f>
        <v>sep-26</v>
      </c>
      <c r="W183" s="5" t="str">
        <f>'Res Bud År2'!M4</f>
        <v>okt-26</v>
      </c>
      <c r="X183" s="5" t="str">
        <f>'Res Bud År2'!N4</f>
        <v>nov-26</v>
      </c>
      <c r="Y183" s="5" t="str">
        <f>'Res Bud År2'!O4</f>
        <v>dec-26</v>
      </c>
      <c r="Z183" s="5" t="str">
        <f>'Res Bud År3'!D4</f>
        <v>jan-27</v>
      </c>
      <c r="AA183" s="5">
        <f>'Res Bud År3'!Q4</f>
        <v>0</v>
      </c>
      <c r="AB183" s="5">
        <f>'Res Bud År3'!R4</f>
        <v>0</v>
      </c>
      <c r="AC183" s="5">
        <f>'Res Bud År3'!S4</f>
        <v>0</v>
      </c>
      <c r="AD183" s="5">
        <f>'Res Bud År3'!T4</f>
        <v>0</v>
      </c>
      <c r="AE183" s="5">
        <f>'Res Bud År3'!U4</f>
        <v>0</v>
      </c>
      <c r="AF183" s="5">
        <f>'Res Bud År3'!V4</f>
        <v>0</v>
      </c>
      <c r="AG183" s="5">
        <f>'Res Bud År3'!W4</f>
        <v>0</v>
      </c>
      <c r="AH183" s="5">
        <f>'Res Bud År3'!X4</f>
        <v>0</v>
      </c>
      <c r="AI183" s="5">
        <f>'Res Bud År3'!Y4</f>
        <v>0</v>
      </c>
      <c r="AJ183" s="5">
        <f>'Res Bud År3'!Z4</f>
        <v>0</v>
      </c>
      <c r="AK183" s="5">
        <f>'Res Bud År3'!AA4</f>
        <v>0</v>
      </c>
    </row>
  </sheetData>
  <pageMargins left="0.7" right="0.7" top="0.75" bottom="0.75" header="0.3" footer="0.3"/>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9"/>
  <dimension ref="A14:DB162"/>
  <sheetViews>
    <sheetView showGridLines="0" zoomScale="80" zoomScaleNormal="80" zoomScalePageLayoutView="80" workbookViewId="0">
      <pane xSplit="1" topLeftCell="B1" activePane="topRight" state="frozen"/>
      <selection activeCell="A10" sqref="A10"/>
      <selection pane="topRight" activeCell="A28" sqref="A28"/>
    </sheetView>
  </sheetViews>
  <sheetFormatPr defaultRowHeight="12.5" x14ac:dyDescent="0.25"/>
  <cols>
    <col min="1" max="1" width="30.1796875" bestFit="1" customWidth="1"/>
    <col min="2" max="2" width="8.54296875" customWidth="1"/>
    <col min="3" max="4" width="6.81640625" customWidth="1"/>
    <col min="5" max="5" width="9.81640625" bestFit="1" customWidth="1"/>
    <col min="6" max="6" width="8.54296875" bestFit="1" customWidth="1"/>
    <col min="7" max="7" width="12.1796875" bestFit="1" customWidth="1"/>
    <col min="8" max="8" width="12" bestFit="1" customWidth="1"/>
    <col min="9" max="9" width="12.1796875" bestFit="1" customWidth="1"/>
    <col min="10" max="10" width="12.54296875" bestFit="1" customWidth="1"/>
    <col min="11" max="21" width="13.1796875" bestFit="1" customWidth="1"/>
    <col min="22" max="22" width="14.453125" customWidth="1"/>
    <col min="23" max="23" width="9.54296875" customWidth="1"/>
    <col min="24" max="24" width="12.453125" bestFit="1" customWidth="1"/>
    <col min="25" max="27" width="9.54296875" customWidth="1"/>
    <col min="28" max="28" width="9.36328125" bestFit="1" customWidth="1"/>
    <col min="29" max="34" width="9.54296875" customWidth="1"/>
    <col min="35" max="35" width="17.54296875" customWidth="1"/>
    <col min="36" max="47" width="9.54296875" customWidth="1"/>
    <col min="48" max="48" width="17.54296875" customWidth="1"/>
    <col min="49" max="49" width="20.453125" customWidth="1"/>
    <col min="50" max="56" width="9.54296875" customWidth="1"/>
    <col min="57" max="57" width="41.54296875" customWidth="1"/>
    <col min="58" max="68" width="9.54296875" customWidth="1"/>
    <col min="69" max="69" width="12.1796875" bestFit="1" customWidth="1"/>
    <col min="70" max="70" width="13.1796875" customWidth="1"/>
    <col min="72" max="83" width="9.54296875" customWidth="1"/>
    <col min="84" max="84" width="17.54296875" customWidth="1"/>
    <col min="85" max="85" width="20.453125" customWidth="1"/>
    <col min="86" max="92" width="9.54296875" customWidth="1"/>
    <col min="93" max="93" width="41.54296875" customWidth="1"/>
    <col min="94" max="104" width="9.54296875" customWidth="1"/>
    <col min="105" max="105" width="12.1796875" bestFit="1" customWidth="1"/>
    <col min="106" max="106" width="13.1796875" customWidth="1"/>
  </cols>
  <sheetData>
    <row r="14" spans="1:105" ht="40.4" customHeight="1" x14ac:dyDescent="0.3">
      <c r="A14" s="441" t="s">
        <v>135</v>
      </c>
      <c r="B14" s="441"/>
      <c r="C14" s="441"/>
      <c r="D14" s="441"/>
      <c r="E14" s="441"/>
      <c r="F14" s="441"/>
      <c r="G14" s="441"/>
      <c r="H14" s="441"/>
      <c r="I14" s="441"/>
      <c r="J14" s="220" t="str">
        <f>'Likvid Bud År1'!F4</f>
        <v>jan-25</v>
      </c>
      <c r="K14" s="220" t="str">
        <f>'Likvid Bud År1'!G4</f>
        <v>feb-25</v>
      </c>
      <c r="L14" s="220" t="str">
        <f>'Likvid Bud År1'!H4</f>
        <v>mar-25</v>
      </c>
      <c r="M14" s="220" t="str">
        <f>'Likvid Bud År1'!I4</f>
        <v>apr-25</v>
      </c>
      <c r="N14" s="220" t="str">
        <f>'Likvid Bud År1'!J4</f>
        <v>maj-25</v>
      </c>
      <c r="O14" s="220" t="str">
        <f>'Likvid Bud År1'!K4</f>
        <v>jun-25</v>
      </c>
      <c r="P14" s="220" t="str">
        <f>'Likvid Bud År1'!L4</f>
        <v>jul-25</v>
      </c>
      <c r="Q14" s="220" t="str">
        <f>'Likvid Bud År1'!M4</f>
        <v>aug-25</v>
      </c>
      <c r="R14" s="220" t="str">
        <f>'Likvid Bud År1'!N4</f>
        <v>sep-25</v>
      </c>
      <c r="S14" s="220" t="str">
        <f>'Likvid Bud År1'!O4</f>
        <v>okt-25</v>
      </c>
      <c r="T14" s="220" t="str">
        <f>'Likvid Bud År1'!P4</f>
        <v>nov-25</v>
      </c>
      <c r="U14" s="220" t="str">
        <f>'Likvid Bud År1'!Q4</f>
        <v>dec-25</v>
      </c>
      <c r="W14" s="442" t="s">
        <v>286</v>
      </c>
      <c r="X14" s="442"/>
      <c r="Y14" s="442"/>
      <c r="Z14" s="442"/>
      <c r="AA14" s="442"/>
      <c r="AB14" s="442"/>
      <c r="AC14" s="442"/>
      <c r="AD14" s="442"/>
      <c r="AE14" s="442"/>
      <c r="AJ14" s="442" t="s">
        <v>454</v>
      </c>
      <c r="AK14" s="442"/>
      <c r="AL14" s="442"/>
      <c r="AM14" s="442"/>
      <c r="AN14" s="442"/>
      <c r="AO14" s="442"/>
      <c r="AP14" s="442"/>
      <c r="AQ14" s="442"/>
      <c r="AR14" s="442"/>
      <c r="AW14" s="221" t="s">
        <v>274</v>
      </c>
      <c r="AX14" s="221"/>
      <c r="AY14" s="221"/>
      <c r="AZ14" s="221"/>
      <c r="BA14" s="221"/>
      <c r="BB14" s="221"/>
      <c r="BC14" s="221"/>
      <c r="BD14" s="221"/>
      <c r="BE14" s="221"/>
      <c r="BF14" s="220" t="str">
        <f>'Likvid Bud År2'!F4</f>
        <v>jan-26</v>
      </c>
      <c r="BG14" s="220" t="str">
        <f>'Likvid Bud År2'!G4</f>
        <v>feb-26</v>
      </c>
      <c r="BH14" s="220" t="str">
        <f>'Likvid Bud År2'!H4</f>
        <v>mar-26</v>
      </c>
      <c r="BI14" s="220" t="str">
        <f>'Likvid Bud År2'!I4</f>
        <v>apr-26</v>
      </c>
      <c r="BJ14" s="220" t="str">
        <f>'Likvid Bud År2'!J4</f>
        <v>maj-26</v>
      </c>
      <c r="BK14" s="220" t="str">
        <f>'Likvid Bud År2'!K4</f>
        <v>jun-26</v>
      </c>
      <c r="BL14" s="220" t="str">
        <f>'Likvid Bud År2'!L4</f>
        <v>jul-26</v>
      </c>
      <c r="BM14" s="220" t="str">
        <f>'Likvid Bud År2'!M4</f>
        <v>aug-26</v>
      </c>
      <c r="BN14" s="220" t="str">
        <f>'Likvid Bud År2'!N4</f>
        <v>sep-26</v>
      </c>
      <c r="BO14" s="220" t="str">
        <f>'Likvid Bud År2'!O4</f>
        <v>okt-26</v>
      </c>
      <c r="BP14" s="220" t="str">
        <f>'Likvid Bud År2'!P4</f>
        <v>nov-26</v>
      </c>
      <c r="BQ14" s="220" t="str">
        <f>'Likvid Bud År2'!Q4</f>
        <v>dec-26</v>
      </c>
      <c r="BT14" s="443" t="s">
        <v>455</v>
      </c>
      <c r="BU14" s="443"/>
      <c r="BV14" s="443"/>
      <c r="BW14" s="443"/>
      <c r="BX14" s="443"/>
      <c r="BY14" s="443"/>
      <c r="BZ14" s="443"/>
      <c r="CA14" s="443"/>
      <c r="CB14" s="443"/>
      <c r="CG14" s="371" t="s">
        <v>456</v>
      </c>
      <c r="CH14" s="371"/>
      <c r="CI14" s="371"/>
      <c r="CJ14" s="371"/>
      <c r="CK14" s="371"/>
      <c r="CL14" s="371"/>
      <c r="CM14" s="371"/>
      <c r="CN14" s="371"/>
      <c r="CO14" s="371"/>
      <c r="CP14" s="220" t="str">
        <f>'Likvid Bud År3'!F4</f>
        <v>jan-27</v>
      </c>
      <c r="CQ14" s="220" t="str">
        <f>'Likvid Bud År3'!G4</f>
        <v>feb-27</v>
      </c>
      <c r="CR14" s="220" t="str">
        <f>'Likvid Bud År3'!H4</f>
        <v>mar-27</v>
      </c>
      <c r="CS14" s="220" t="str">
        <f>'Likvid Bud År3'!I4</f>
        <v>apr-27</v>
      </c>
      <c r="CT14" s="220" t="str">
        <f>'Likvid Bud År3'!J4</f>
        <v>maj-27</v>
      </c>
      <c r="CU14" s="220" t="str">
        <f>'Likvid Bud År3'!K4</f>
        <v>jun-27</v>
      </c>
      <c r="CV14" s="220" t="str">
        <f>'Likvid Bud År3'!L4</f>
        <v>jul-27</v>
      </c>
      <c r="CW14" s="220" t="str">
        <f>'Likvid Bud År3'!M4</f>
        <v>aug-27</v>
      </c>
      <c r="CX14" s="220" t="str">
        <f>'Likvid Bud År3'!N4</f>
        <v>sep-27</v>
      </c>
      <c r="CY14" s="220" t="str">
        <f>'Likvid Bud År3'!O4</f>
        <v>okt-27</v>
      </c>
      <c r="CZ14" s="220" t="str">
        <f>'Likvid Bud År3'!P4</f>
        <v>nov-27</v>
      </c>
      <c r="DA14" s="220" t="str">
        <f>'Likvid Bud År3'!Q4</f>
        <v>dec-27</v>
      </c>
    </row>
    <row r="15" spans="1:105" ht="38.15" customHeight="1" x14ac:dyDescent="0.3">
      <c r="A15" s="213" t="s">
        <v>270</v>
      </c>
      <c r="B15" s="214" t="s">
        <v>213</v>
      </c>
      <c r="C15" s="215" t="s">
        <v>93</v>
      </c>
      <c r="D15" s="214" t="s">
        <v>272</v>
      </c>
      <c r="E15" s="216" t="s">
        <v>132</v>
      </c>
      <c r="F15" s="214" t="s">
        <v>271</v>
      </c>
      <c r="G15" s="214" t="s">
        <v>276</v>
      </c>
      <c r="H15" s="214" t="s">
        <v>358</v>
      </c>
      <c r="I15" s="214" t="s">
        <v>357</v>
      </c>
      <c r="J15" s="218" t="s">
        <v>190</v>
      </c>
      <c r="K15" s="218" t="s">
        <v>191</v>
      </c>
      <c r="L15" s="218" t="s">
        <v>192</v>
      </c>
      <c r="M15" s="218" t="s">
        <v>193</v>
      </c>
      <c r="N15" s="218" t="s">
        <v>194</v>
      </c>
      <c r="O15" s="218" t="s">
        <v>195</v>
      </c>
      <c r="P15" s="218" t="s">
        <v>196</v>
      </c>
      <c r="Q15" s="218" t="s">
        <v>197</v>
      </c>
      <c r="R15" s="218" t="s">
        <v>198</v>
      </c>
      <c r="S15" s="218" t="s">
        <v>199</v>
      </c>
      <c r="T15" s="218" t="s">
        <v>200</v>
      </c>
      <c r="U15" s="218" t="s">
        <v>201</v>
      </c>
      <c r="AW15" s="213" t="s">
        <v>270</v>
      </c>
      <c r="AX15" s="214" t="s">
        <v>213</v>
      </c>
      <c r="AY15" s="215" t="s">
        <v>93</v>
      </c>
      <c r="AZ15" s="214" t="s">
        <v>272</v>
      </c>
      <c r="BA15" s="216" t="s">
        <v>132</v>
      </c>
      <c r="BB15" s="214" t="s">
        <v>271</v>
      </c>
      <c r="BC15" s="214" t="s">
        <v>275</v>
      </c>
      <c r="BD15" s="214" t="s">
        <v>358</v>
      </c>
      <c r="BE15" s="214" t="s">
        <v>357</v>
      </c>
      <c r="BF15" s="218" t="s">
        <v>214</v>
      </c>
      <c r="BG15" s="218" t="s">
        <v>215</v>
      </c>
      <c r="BH15" s="218" t="s">
        <v>216</v>
      </c>
      <c r="BI15" s="218" t="s">
        <v>217</v>
      </c>
      <c r="BJ15" s="218" t="s">
        <v>218</v>
      </c>
      <c r="BK15" s="218" t="s">
        <v>219</v>
      </c>
      <c r="BL15" s="218" t="s">
        <v>220</v>
      </c>
      <c r="BM15" s="218" t="s">
        <v>221</v>
      </c>
      <c r="BN15" s="218" t="s">
        <v>222</v>
      </c>
      <c r="BO15" s="218" t="s">
        <v>223</v>
      </c>
      <c r="BP15" s="218" t="s">
        <v>224</v>
      </c>
      <c r="BQ15" s="218" t="s">
        <v>225</v>
      </c>
      <c r="CG15" s="213" t="s">
        <v>270</v>
      </c>
      <c r="CH15" s="214" t="s">
        <v>213</v>
      </c>
      <c r="CI15" s="215" t="s">
        <v>93</v>
      </c>
      <c r="CJ15" s="214" t="s">
        <v>272</v>
      </c>
      <c r="CK15" s="216" t="s">
        <v>132</v>
      </c>
      <c r="CL15" s="214" t="s">
        <v>271</v>
      </c>
      <c r="CM15" s="214" t="s">
        <v>275</v>
      </c>
      <c r="CN15" s="214" t="s">
        <v>358</v>
      </c>
      <c r="CO15" s="214" t="s">
        <v>357</v>
      </c>
      <c r="CP15" s="218" t="s">
        <v>457</v>
      </c>
      <c r="CQ15" s="218" t="s">
        <v>458</v>
      </c>
      <c r="CR15" s="218" t="s">
        <v>459</v>
      </c>
      <c r="CS15" s="218" t="s">
        <v>460</v>
      </c>
      <c r="CT15" s="218" t="s">
        <v>461</v>
      </c>
      <c r="CU15" s="218" t="s">
        <v>462</v>
      </c>
      <c r="CV15" s="218" t="s">
        <v>463</v>
      </c>
      <c r="CW15" s="218" t="s">
        <v>464</v>
      </c>
      <c r="CX15" s="218" t="s">
        <v>465</v>
      </c>
      <c r="CY15" s="218" t="s">
        <v>466</v>
      </c>
      <c r="CZ15" s="218" t="s">
        <v>467</v>
      </c>
      <c r="DA15" s="218" t="s">
        <v>468</v>
      </c>
    </row>
    <row r="16" spans="1:105" x14ac:dyDescent="0.25">
      <c r="A16" s="79">
        <f>'Beräkningshjälp Lån'!$A$3</f>
        <v>0</v>
      </c>
      <c r="B16" s="69">
        <f>'Beräkningshjälp Lån'!$B3</f>
        <v>0</v>
      </c>
      <c r="C16" s="32">
        <f>'Beräkningshjälp Lån'!$D3</f>
        <v>0</v>
      </c>
      <c r="D16" s="297">
        <f>'Beräkningshjälp Lån'!$C3</f>
        <v>0</v>
      </c>
      <c r="E16" s="196">
        <f>'Beräkningshjälp Lån'!$F3</f>
        <v>0</v>
      </c>
      <c r="F16" s="210">
        <f>'Beräkningshjälp Lån'!$E3</f>
        <v>0</v>
      </c>
      <c r="G16" s="196">
        <f t="shared" ref="G16:G22" si="0">IFERROR(E16/I16,0)</f>
        <v>0</v>
      </c>
      <c r="H16" s="295">
        <v>0</v>
      </c>
      <c r="I16" s="295">
        <f>B16*12-H16</f>
        <v>0</v>
      </c>
      <c r="J16" s="219">
        <f t="shared" ref="J16:J22" si="1">IF($F16="",$E16,IF($F16=J$14,$E16,0))</f>
        <v>0</v>
      </c>
      <c r="K16" s="219">
        <f t="shared" ref="K16:U22" si="2">IF($F16=K$14,$E16,0)</f>
        <v>0</v>
      </c>
      <c r="L16" s="219">
        <f t="shared" si="2"/>
        <v>0</v>
      </c>
      <c r="M16" s="219">
        <f t="shared" si="2"/>
        <v>0</v>
      </c>
      <c r="N16" s="219">
        <f t="shared" si="2"/>
        <v>0</v>
      </c>
      <c r="O16" s="219">
        <f t="shared" si="2"/>
        <v>0</v>
      </c>
      <c r="P16" s="219">
        <f t="shared" si="2"/>
        <v>0</v>
      </c>
      <c r="Q16" s="219">
        <f t="shared" si="2"/>
        <v>0</v>
      </c>
      <c r="R16" s="219">
        <f t="shared" si="2"/>
        <v>0</v>
      </c>
      <c r="S16" s="219">
        <f t="shared" si="2"/>
        <v>0</v>
      </c>
      <c r="T16" s="219">
        <f t="shared" si="2"/>
        <v>0</v>
      </c>
      <c r="U16" s="219">
        <f t="shared" si="2"/>
        <v>0</v>
      </c>
      <c r="V16">
        <f t="shared" ref="V16" si="3">B16*12-ROUND((H16-F16)/30,0)</f>
        <v>0</v>
      </c>
      <c r="AW16" s="79">
        <f>'Beräkningshjälp Lån'!$I$3</f>
        <v>0</v>
      </c>
      <c r="AX16" s="69">
        <f>'Beräkningshjälp Lån'!$J3</f>
        <v>0</v>
      </c>
      <c r="AY16" s="32">
        <f>'Beräkningshjälp Lån'!$L3</f>
        <v>0</v>
      </c>
      <c r="AZ16" s="297">
        <f>'Beräkningshjälp Lån'!$K3</f>
        <v>0</v>
      </c>
      <c r="BA16" s="196">
        <f>'Beräkningshjälp Lån'!$N3</f>
        <v>0</v>
      </c>
      <c r="BB16" s="210">
        <f>'Beräkningshjälp Lån'!$M3</f>
        <v>0</v>
      </c>
      <c r="BC16" s="196">
        <f t="shared" ref="BC16:BC22" si="4">IFERROR(BA16/(AX16*12),0)</f>
        <v>0</v>
      </c>
      <c r="BD16" s="295">
        <v>0</v>
      </c>
      <c r="BE16" s="295">
        <f>AX16*12-BD16</f>
        <v>0</v>
      </c>
      <c r="BF16" s="219">
        <f t="shared" ref="BF16:BQ22" si="5">IF($BB16=BF$14,$BA16,0)</f>
        <v>0</v>
      </c>
      <c r="BG16" s="219">
        <f t="shared" si="5"/>
        <v>0</v>
      </c>
      <c r="BH16" s="219">
        <f t="shared" si="5"/>
        <v>0</v>
      </c>
      <c r="BI16" s="219">
        <f t="shared" si="5"/>
        <v>0</v>
      </c>
      <c r="BJ16" s="219">
        <f t="shared" si="5"/>
        <v>0</v>
      </c>
      <c r="BK16" s="219">
        <f t="shared" si="5"/>
        <v>0</v>
      </c>
      <c r="BL16" s="219">
        <f t="shared" si="5"/>
        <v>0</v>
      </c>
      <c r="BM16" s="219">
        <f t="shared" si="5"/>
        <v>0</v>
      </c>
      <c r="BN16" s="219">
        <f t="shared" si="5"/>
        <v>0</v>
      </c>
      <c r="BO16" s="219">
        <f t="shared" si="5"/>
        <v>0</v>
      </c>
      <c r="BP16" s="219">
        <f t="shared" si="5"/>
        <v>0</v>
      </c>
      <c r="BQ16" s="219">
        <f t="shared" si="5"/>
        <v>0</v>
      </c>
      <c r="CG16" s="79">
        <f>'Beräkningshjälp Lån'!$Q3</f>
        <v>0</v>
      </c>
      <c r="CH16" s="69">
        <f>'Beräkningshjälp Lån'!$R3</f>
        <v>0</v>
      </c>
      <c r="CI16" s="32">
        <f>'Beräkningshjälp Lån'!$T3</f>
        <v>0</v>
      </c>
      <c r="CJ16" s="297">
        <f>'Beräkningshjälp Lån'!$S3</f>
        <v>0</v>
      </c>
      <c r="CK16" s="196">
        <f>'Beräkningshjälp Lån'!$V3</f>
        <v>0</v>
      </c>
      <c r="CL16" s="210">
        <f>'Beräkningshjälp Lån'!$U3</f>
        <v>0</v>
      </c>
      <c r="CM16" s="196">
        <f>IFERROR(CK16/(CH16*12),0)</f>
        <v>0</v>
      </c>
      <c r="CN16" s="295">
        <v>0</v>
      </c>
      <c r="CO16" s="295">
        <f>CH16*12-CN16</f>
        <v>0</v>
      </c>
      <c r="CP16" s="219">
        <f>IF($CL16=CP$14,$CK16,0)</f>
        <v>0</v>
      </c>
      <c r="CQ16" s="219">
        <f t="shared" ref="CQ16:DA16" si="6">IF($CL16=CQ$14,$CK16,0)</f>
        <v>0</v>
      </c>
      <c r="CR16" s="219">
        <f t="shared" si="6"/>
        <v>0</v>
      </c>
      <c r="CS16" s="219">
        <f t="shared" si="6"/>
        <v>0</v>
      </c>
      <c r="CT16" s="219">
        <f t="shared" si="6"/>
        <v>0</v>
      </c>
      <c r="CU16" s="219">
        <f t="shared" si="6"/>
        <v>0</v>
      </c>
      <c r="CV16" s="219">
        <f t="shared" si="6"/>
        <v>0</v>
      </c>
      <c r="CW16" s="219">
        <f t="shared" si="6"/>
        <v>0</v>
      </c>
      <c r="CX16" s="219">
        <f t="shared" si="6"/>
        <v>0</v>
      </c>
      <c r="CY16" s="219">
        <f t="shared" si="6"/>
        <v>0</v>
      </c>
      <c r="CZ16" s="219">
        <f t="shared" si="6"/>
        <v>0</v>
      </c>
      <c r="DA16" s="219">
        <f t="shared" si="6"/>
        <v>0</v>
      </c>
    </row>
    <row r="17" spans="1:105" x14ac:dyDescent="0.25">
      <c r="A17" s="79">
        <f>'Beräkningshjälp Lån'!$A$4</f>
        <v>0</v>
      </c>
      <c r="B17" s="69">
        <f>'Beräkningshjälp Lån'!$B4</f>
        <v>0</v>
      </c>
      <c r="C17" s="32">
        <f>'Beräkningshjälp Lån'!$D4</f>
        <v>0</v>
      </c>
      <c r="D17" s="297">
        <f>'Beräkningshjälp Lån'!$C4</f>
        <v>0</v>
      </c>
      <c r="E17" s="196">
        <f>'Beräkningshjälp Lån'!$F4</f>
        <v>0</v>
      </c>
      <c r="F17" s="210">
        <f>'Beräkningshjälp Lån'!$E4</f>
        <v>0</v>
      </c>
      <c r="G17" s="196">
        <f t="shared" si="0"/>
        <v>0</v>
      </c>
      <c r="H17" s="295">
        <v>0</v>
      </c>
      <c r="I17" s="295">
        <f t="shared" ref="I17:I22" si="7">B17*12-H17</f>
        <v>0</v>
      </c>
      <c r="J17" s="219">
        <f t="shared" si="1"/>
        <v>0</v>
      </c>
      <c r="K17" s="219">
        <f t="shared" si="2"/>
        <v>0</v>
      </c>
      <c r="L17" s="219">
        <f t="shared" si="2"/>
        <v>0</v>
      </c>
      <c r="M17" s="219">
        <f t="shared" si="2"/>
        <v>0</v>
      </c>
      <c r="N17" s="219">
        <f t="shared" si="2"/>
        <v>0</v>
      </c>
      <c r="O17" s="219">
        <f t="shared" si="2"/>
        <v>0</v>
      </c>
      <c r="P17" s="219">
        <f t="shared" si="2"/>
        <v>0</v>
      </c>
      <c r="Q17" s="219">
        <f t="shared" si="2"/>
        <v>0</v>
      </c>
      <c r="R17" s="219">
        <f t="shared" si="2"/>
        <v>0</v>
      </c>
      <c r="S17" s="219">
        <f t="shared" si="2"/>
        <v>0</v>
      </c>
      <c r="T17" s="219">
        <f t="shared" si="2"/>
        <v>0</v>
      </c>
      <c r="U17" s="219">
        <f t="shared" si="2"/>
        <v>0</v>
      </c>
      <c r="V17">
        <f>B17*12-ROUND((H17-F17)/30,0)</f>
        <v>0</v>
      </c>
      <c r="AW17" s="79">
        <f>'Beräkningshjälp Lån'!$I$4</f>
        <v>0</v>
      </c>
      <c r="AX17" s="69">
        <f>'Beräkningshjälp Lån'!$J4</f>
        <v>0</v>
      </c>
      <c r="AY17" s="32">
        <f>'Beräkningshjälp Lån'!$L4</f>
        <v>0</v>
      </c>
      <c r="AZ17" s="297">
        <f>'Beräkningshjälp Lån'!$K4</f>
        <v>0</v>
      </c>
      <c r="BA17" s="196">
        <f>'Beräkningshjälp Lån'!$N4</f>
        <v>0</v>
      </c>
      <c r="BB17" s="210">
        <f>'Beräkningshjälp Lån'!$M4</f>
        <v>0</v>
      </c>
      <c r="BC17" s="196">
        <f t="shared" si="4"/>
        <v>0</v>
      </c>
      <c r="BD17" s="295">
        <v>0</v>
      </c>
      <c r="BE17" s="295">
        <f t="shared" ref="BE17:BE22" si="8">AX17*12-BD17</f>
        <v>0</v>
      </c>
      <c r="BF17" s="219">
        <f t="shared" si="5"/>
        <v>0</v>
      </c>
      <c r="BG17" s="219">
        <f t="shared" si="5"/>
        <v>0</v>
      </c>
      <c r="BH17" s="219">
        <f t="shared" si="5"/>
        <v>0</v>
      </c>
      <c r="BI17" s="219">
        <f t="shared" si="5"/>
        <v>0</v>
      </c>
      <c r="BJ17" s="219">
        <f t="shared" si="5"/>
        <v>0</v>
      </c>
      <c r="BK17" s="219">
        <f t="shared" si="5"/>
        <v>0</v>
      </c>
      <c r="BL17" s="219">
        <f t="shared" si="5"/>
        <v>0</v>
      </c>
      <c r="BM17" s="219">
        <f t="shared" si="5"/>
        <v>0</v>
      </c>
      <c r="BN17" s="219">
        <f t="shared" si="5"/>
        <v>0</v>
      </c>
      <c r="BO17" s="219">
        <f t="shared" si="5"/>
        <v>0</v>
      </c>
      <c r="BP17" s="219">
        <f t="shared" si="5"/>
        <v>0</v>
      </c>
      <c r="BQ17" s="219">
        <f t="shared" si="5"/>
        <v>0</v>
      </c>
      <c r="CG17" s="79">
        <f>'Beräkningshjälp Lån'!$Q4</f>
        <v>0</v>
      </c>
      <c r="CH17" s="69">
        <f>'Beräkningshjälp Lån'!$R4</f>
        <v>0</v>
      </c>
      <c r="CI17" s="32">
        <f>'Beräkningshjälp Lån'!$T4</f>
        <v>0</v>
      </c>
      <c r="CJ17" s="297">
        <f>'Beräkningshjälp Lån'!$S4</f>
        <v>0</v>
      </c>
      <c r="CK17" s="196">
        <f>'Beräkningshjälp Lån'!$V4</f>
        <v>0</v>
      </c>
      <c r="CL17" s="210">
        <f>'Beräkningshjälp Lån'!$U4</f>
        <v>0</v>
      </c>
      <c r="CM17" s="196">
        <f t="shared" ref="CM17:CM22" si="9">IFERROR(CK17/(CH17*12),0)</f>
        <v>0</v>
      </c>
      <c r="CN17" s="295">
        <v>0</v>
      </c>
      <c r="CO17" s="295">
        <f t="shared" ref="CO17:CO22" si="10">CH17*12-CN17</f>
        <v>0</v>
      </c>
      <c r="CP17" s="219">
        <f t="shared" ref="CP17:DA22" si="11">IF($CL17=CP$14,$CK17,0)</f>
        <v>0</v>
      </c>
      <c r="CQ17" s="219">
        <f t="shared" si="11"/>
        <v>0</v>
      </c>
      <c r="CR17" s="219">
        <f t="shared" si="11"/>
        <v>0</v>
      </c>
      <c r="CS17" s="219">
        <f t="shared" si="11"/>
        <v>0</v>
      </c>
      <c r="CT17" s="219">
        <f t="shared" si="11"/>
        <v>0</v>
      </c>
      <c r="CU17" s="219">
        <f t="shared" si="11"/>
        <v>0</v>
      </c>
      <c r="CV17" s="219">
        <f t="shared" si="11"/>
        <v>0</v>
      </c>
      <c r="CW17" s="219">
        <f t="shared" si="11"/>
        <v>0</v>
      </c>
      <c r="CX17" s="219">
        <f t="shared" si="11"/>
        <v>0</v>
      </c>
      <c r="CY17" s="219">
        <f t="shared" si="11"/>
        <v>0</v>
      </c>
      <c r="CZ17" s="219">
        <f t="shared" si="11"/>
        <v>0</v>
      </c>
      <c r="DA17" s="219">
        <f t="shared" si="11"/>
        <v>0</v>
      </c>
    </row>
    <row r="18" spans="1:105" x14ac:dyDescent="0.25">
      <c r="A18" s="79">
        <f>'Beräkningshjälp Lån'!$A$5</f>
        <v>0</v>
      </c>
      <c r="B18" s="69">
        <f>'Beräkningshjälp Lån'!$B5</f>
        <v>0</v>
      </c>
      <c r="C18" s="32">
        <f>'Beräkningshjälp Lån'!$D5</f>
        <v>0</v>
      </c>
      <c r="D18" s="297">
        <f>'Beräkningshjälp Lån'!$C5</f>
        <v>0</v>
      </c>
      <c r="E18" s="196">
        <f>'Beräkningshjälp Lån'!$F5</f>
        <v>0</v>
      </c>
      <c r="F18" s="210">
        <f>'Beräkningshjälp Lån'!$E5</f>
        <v>0</v>
      </c>
      <c r="G18" s="196">
        <f t="shared" si="0"/>
        <v>0</v>
      </c>
      <c r="H18" s="295">
        <v>0</v>
      </c>
      <c r="I18" s="295">
        <f t="shared" si="7"/>
        <v>0</v>
      </c>
      <c r="J18" s="219">
        <f t="shared" si="1"/>
        <v>0</v>
      </c>
      <c r="K18" s="219">
        <f t="shared" si="2"/>
        <v>0</v>
      </c>
      <c r="L18" s="219">
        <f t="shared" si="2"/>
        <v>0</v>
      </c>
      <c r="M18" s="219">
        <f t="shared" si="2"/>
        <v>0</v>
      </c>
      <c r="N18" s="219">
        <f t="shared" si="2"/>
        <v>0</v>
      </c>
      <c r="O18" s="219">
        <f t="shared" si="2"/>
        <v>0</v>
      </c>
      <c r="P18" s="219">
        <f t="shared" si="2"/>
        <v>0</v>
      </c>
      <c r="Q18" s="219">
        <f t="shared" si="2"/>
        <v>0</v>
      </c>
      <c r="R18" s="219">
        <f t="shared" si="2"/>
        <v>0</v>
      </c>
      <c r="S18" s="219">
        <f t="shared" si="2"/>
        <v>0</v>
      </c>
      <c r="T18" s="219">
        <f t="shared" si="2"/>
        <v>0</v>
      </c>
      <c r="U18" s="219">
        <f t="shared" si="2"/>
        <v>0</v>
      </c>
      <c r="V18">
        <f t="shared" ref="V18:V22" si="12">B18*12-ROUND((H18-F18)/30,0)</f>
        <v>0</v>
      </c>
      <c r="W18" s="293"/>
      <c r="AW18" s="79">
        <f>'Beräkningshjälp Lån'!$I$5</f>
        <v>0</v>
      </c>
      <c r="AX18" s="69">
        <f>'Beräkningshjälp Lån'!$J5</f>
        <v>0</v>
      </c>
      <c r="AY18" s="32">
        <f>'Beräkningshjälp Lån'!$L5</f>
        <v>0</v>
      </c>
      <c r="AZ18" s="297">
        <f>'Beräkningshjälp Lån'!$K5</f>
        <v>0</v>
      </c>
      <c r="BA18" s="196">
        <f>'Beräkningshjälp Lån'!$N5</f>
        <v>0</v>
      </c>
      <c r="BB18" s="210">
        <f>'Beräkningshjälp Lån'!$M5</f>
        <v>0</v>
      </c>
      <c r="BC18" s="196">
        <f t="shared" si="4"/>
        <v>0</v>
      </c>
      <c r="BD18" s="295">
        <v>0</v>
      </c>
      <c r="BE18" s="295">
        <f t="shared" si="8"/>
        <v>0</v>
      </c>
      <c r="BF18" s="219">
        <f t="shared" si="5"/>
        <v>0</v>
      </c>
      <c r="BG18" s="219">
        <f t="shared" si="5"/>
        <v>0</v>
      </c>
      <c r="BH18" s="219">
        <f t="shared" si="5"/>
        <v>0</v>
      </c>
      <c r="BI18" s="219">
        <f t="shared" si="5"/>
        <v>0</v>
      </c>
      <c r="BJ18" s="219">
        <f t="shared" si="5"/>
        <v>0</v>
      </c>
      <c r="BK18" s="219">
        <f t="shared" si="5"/>
        <v>0</v>
      </c>
      <c r="BL18" s="219">
        <f t="shared" si="5"/>
        <v>0</v>
      </c>
      <c r="BM18" s="219">
        <f t="shared" si="5"/>
        <v>0</v>
      </c>
      <c r="BN18" s="219">
        <f t="shared" si="5"/>
        <v>0</v>
      </c>
      <c r="BO18" s="219">
        <f t="shared" si="5"/>
        <v>0</v>
      </c>
      <c r="BP18" s="219">
        <f t="shared" si="5"/>
        <v>0</v>
      </c>
      <c r="BQ18" s="219">
        <f t="shared" si="5"/>
        <v>0</v>
      </c>
      <c r="CG18" s="79">
        <f>'Beräkningshjälp Lån'!$Q5</f>
        <v>0</v>
      </c>
      <c r="CH18" s="69">
        <f>'Beräkningshjälp Lån'!$R5</f>
        <v>0</v>
      </c>
      <c r="CI18" s="32">
        <f>'Beräkningshjälp Lån'!$T5</f>
        <v>0</v>
      </c>
      <c r="CJ18" s="297">
        <f>'Beräkningshjälp Lån'!$S5</f>
        <v>0</v>
      </c>
      <c r="CK18" s="196">
        <f>'Beräkningshjälp Lån'!$V5</f>
        <v>0</v>
      </c>
      <c r="CL18" s="210">
        <f>'Beräkningshjälp Lån'!$U5</f>
        <v>0</v>
      </c>
      <c r="CM18" s="196">
        <f t="shared" si="9"/>
        <v>0</v>
      </c>
      <c r="CN18" s="295">
        <v>0</v>
      </c>
      <c r="CO18" s="295">
        <f t="shared" si="10"/>
        <v>0</v>
      </c>
      <c r="CP18" s="219">
        <f t="shared" si="11"/>
        <v>0</v>
      </c>
      <c r="CQ18" s="219">
        <f t="shared" si="11"/>
        <v>0</v>
      </c>
      <c r="CR18" s="219">
        <f t="shared" si="11"/>
        <v>0</v>
      </c>
      <c r="CS18" s="219">
        <f t="shared" si="11"/>
        <v>0</v>
      </c>
      <c r="CT18" s="219">
        <f t="shared" si="11"/>
        <v>0</v>
      </c>
      <c r="CU18" s="219">
        <f t="shared" si="11"/>
        <v>0</v>
      </c>
      <c r="CV18" s="219">
        <f t="shared" si="11"/>
        <v>0</v>
      </c>
      <c r="CW18" s="219">
        <f t="shared" si="11"/>
        <v>0</v>
      </c>
      <c r="CX18" s="219">
        <f t="shared" si="11"/>
        <v>0</v>
      </c>
      <c r="CY18" s="219">
        <f t="shared" si="11"/>
        <v>0</v>
      </c>
      <c r="CZ18" s="219">
        <f t="shared" si="11"/>
        <v>0</v>
      </c>
      <c r="DA18" s="219">
        <f t="shared" si="11"/>
        <v>0</v>
      </c>
    </row>
    <row r="19" spans="1:105" x14ac:dyDescent="0.25">
      <c r="A19" s="79">
        <f>'Beräkningshjälp Lån'!$A$6</f>
        <v>0</v>
      </c>
      <c r="B19" s="69">
        <f>'Beräkningshjälp Lån'!$B6</f>
        <v>0</v>
      </c>
      <c r="C19" s="32">
        <f>'Beräkningshjälp Lån'!$D6</f>
        <v>0</v>
      </c>
      <c r="D19" s="297">
        <f>'Beräkningshjälp Lån'!$C6</f>
        <v>0</v>
      </c>
      <c r="E19" s="196">
        <f>'Beräkningshjälp Lån'!$F6</f>
        <v>0</v>
      </c>
      <c r="F19" s="210">
        <f>'Beräkningshjälp Lån'!$E6</f>
        <v>0</v>
      </c>
      <c r="G19" s="196">
        <f t="shared" si="0"/>
        <v>0</v>
      </c>
      <c r="H19" s="295">
        <v>0</v>
      </c>
      <c r="I19" s="295">
        <f t="shared" si="7"/>
        <v>0</v>
      </c>
      <c r="J19" s="219">
        <f t="shared" si="1"/>
        <v>0</v>
      </c>
      <c r="K19" s="219">
        <f t="shared" si="2"/>
        <v>0</v>
      </c>
      <c r="L19" s="219">
        <f t="shared" si="2"/>
        <v>0</v>
      </c>
      <c r="M19" s="219">
        <f t="shared" si="2"/>
        <v>0</v>
      </c>
      <c r="N19" s="219">
        <f t="shared" si="2"/>
        <v>0</v>
      </c>
      <c r="O19" s="219">
        <f t="shared" si="2"/>
        <v>0</v>
      </c>
      <c r="P19" s="219">
        <f t="shared" si="2"/>
        <v>0</v>
      </c>
      <c r="Q19" s="219">
        <f t="shared" si="2"/>
        <v>0</v>
      </c>
      <c r="R19" s="219">
        <f t="shared" si="2"/>
        <v>0</v>
      </c>
      <c r="S19" s="219">
        <f t="shared" si="2"/>
        <v>0</v>
      </c>
      <c r="T19" s="219">
        <f t="shared" si="2"/>
        <v>0</v>
      </c>
      <c r="U19" s="219">
        <f t="shared" si="2"/>
        <v>0</v>
      </c>
      <c r="V19">
        <f t="shared" si="12"/>
        <v>0</v>
      </c>
      <c r="AW19" s="79">
        <f>'Beräkningshjälp Lån'!$I$6</f>
        <v>0</v>
      </c>
      <c r="AX19" s="69">
        <f>'Beräkningshjälp Lån'!$J6</f>
        <v>0</v>
      </c>
      <c r="AY19" s="32">
        <f>'Beräkningshjälp Lån'!$L6</f>
        <v>0</v>
      </c>
      <c r="AZ19" s="297">
        <f>'Beräkningshjälp Lån'!$K6</f>
        <v>0</v>
      </c>
      <c r="BA19" s="196">
        <f>'Beräkningshjälp Lån'!$N6</f>
        <v>0</v>
      </c>
      <c r="BB19" s="210">
        <f>'Beräkningshjälp Lån'!$M6</f>
        <v>0</v>
      </c>
      <c r="BC19" s="196">
        <f t="shared" si="4"/>
        <v>0</v>
      </c>
      <c r="BD19" s="295">
        <v>0</v>
      </c>
      <c r="BE19" s="295">
        <f t="shared" si="8"/>
        <v>0</v>
      </c>
      <c r="BF19" s="219">
        <f t="shared" si="5"/>
        <v>0</v>
      </c>
      <c r="BG19" s="219">
        <f t="shared" si="5"/>
        <v>0</v>
      </c>
      <c r="BH19" s="219">
        <f t="shared" si="5"/>
        <v>0</v>
      </c>
      <c r="BI19" s="219">
        <f t="shared" si="5"/>
        <v>0</v>
      </c>
      <c r="BJ19" s="219">
        <f t="shared" si="5"/>
        <v>0</v>
      </c>
      <c r="BK19" s="219">
        <f t="shared" si="5"/>
        <v>0</v>
      </c>
      <c r="BL19" s="219">
        <f t="shared" si="5"/>
        <v>0</v>
      </c>
      <c r="BM19" s="219">
        <f t="shared" si="5"/>
        <v>0</v>
      </c>
      <c r="BN19" s="219">
        <f t="shared" si="5"/>
        <v>0</v>
      </c>
      <c r="BO19" s="219">
        <f t="shared" si="5"/>
        <v>0</v>
      </c>
      <c r="BP19" s="219">
        <f t="shared" si="5"/>
        <v>0</v>
      </c>
      <c r="BQ19" s="219">
        <f t="shared" si="5"/>
        <v>0</v>
      </c>
      <c r="CG19" s="79">
        <f>'Beräkningshjälp Lån'!$Q6</f>
        <v>0</v>
      </c>
      <c r="CH19" s="69">
        <f>'Beräkningshjälp Lån'!$R6</f>
        <v>0</v>
      </c>
      <c r="CI19" s="32">
        <f>'Beräkningshjälp Lån'!$T6</f>
        <v>0</v>
      </c>
      <c r="CJ19" s="297">
        <f>'Beräkningshjälp Lån'!$S6</f>
        <v>0</v>
      </c>
      <c r="CK19" s="196">
        <f>'Beräkningshjälp Lån'!$V6</f>
        <v>0</v>
      </c>
      <c r="CL19" s="210">
        <f>'Beräkningshjälp Lån'!$U6</f>
        <v>0</v>
      </c>
      <c r="CM19" s="196">
        <f t="shared" si="9"/>
        <v>0</v>
      </c>
      <c r="CN19" s="295">
        <v>0</v>
      </c>
      <c r="CO19" s="295">
        <f t="shared" si="10"/>
        <v>0</v>
      </c>
      <c r="CP19" s="219">
        <f t="shared" si="11"/>
        <v>0</v>
      </c>
      <c r="CQ19" s="219">
        <f t="shared" si="11"/>
        <v>0</v>
      </c>
      <c r="CR19" s="219">
        <f t="shared" si="11"/>
        <v>0</v>
      </c>
      <c r="CS19" s="219">
        <f t="shared" si="11"/>
        <v>0</v>
      </c>
      <c r="CT19" s="219">
        <f t="shared" si="11"/>
        <v>0</v>
      </c>
      <c r="CU19" s="219">
        <f t="shared" si="11"/>
        <v>0</v>
      </c>
      <c r="CV19" s="219">
        <f t="shared" si="11"/>
        <v>0</v>
      </c>
      <c r="CW19" s="219">
        <f t="shared" si="11"/>
        <v>0</v>
      </c>
      <c r="CX19" s="219">
        <f t="shared" si="11"/>
        <v>0</v>
      </c>
      <c r="CY19" s="219">
        <f t="shared" si="11"/>
        <v>0</v>
      </c>
      <c r="CZ19" s="219">
        <f t="shared" si="11"/>
        <v>0</v>
      </c>
      <c r="DA19" s="219">
        <f t="shared" si="11"/>
        <v>0</v>
      </c>
    </row>
    <row r="20" spans="1:105" x14ac:dyDescent="0.25">
      <c r="A20" s="79">
        <f>'Beräkningshjälp Lån'!$A$7</f>
        <v>0</v>
      </c>
      <c r="B20" s="69">
        <f>'Beräkningshjälp Lån'!$B7</f>
        <v>0</v>
      </c>
      <c r="C20" s="32">
        <f>'Beräkningshjälp Lån'!$D7</f>
        <v>0</v>
      </c>
      <c r="D20" s="297">
        <f>'Beräkningshjälp Lån'!$C7</f>
        <v>0</v>
      </c>
      <c r="E20" s="196">
        <f>'Beräkningshjälp Lån'!$F7</f>
        <v>0</v>
      </c>
      <c r="F20" s="210">
        <f>'Beräkningshjälp Lån'!$E7</f>
        <v>0</v>
      </c>
      <c r="G20" s="196">
        <f t="shared" si="0"/>
        <v>0</v>
      </c>
      <c r="H20" s="295">
        <v>0</v>
      </c>
      <c r="I20" s="295">
        <f t="shared" si="7"/>
        <v>0</v>
      </c>
      <c r="J20" s="219">
        <f t="shared" si="1"/>
        <v>0</v>
      </c>
      <c r="K20" s="219">
        <f t="shared" si="2"/>
        <v>0</v>
      </c>
      <c r="L20" s="219">
        <f t="shared" si="2"/>
        <v>0</v>
      </c>
      <c r="M20" s="219">
        <f t="shared" si="2"/>
        <v>0</v>
      </c>
      <c r="N20" s="219">
        <f t="shared" si="2"/>
        <v>0</v>
      </c>
      <c r="O20" s="219">
        <f t="shared" si="2"/>
        <v>0</v>
      </c>
      <c r="P20" s="219">
        <f t="shared" si="2"/>
        <v>0</v>
      </c>
      <c r="Q20" s="219">
        <f t="shared" si="2"/>
        <v>0</v>
      </c>
      <c r="R20" s="219">
        <f t="shared" si="2"/>
        <v>0</v>
      </c>
      <c r="S20" s="219">
        <f t="shared" si="2"/>
        <v>0</v>
      </c>
      <c r="T20" s="219">
        <f t="shared" si="2"/>
        <v>0</v>
      </c>
      <c r="U20" s="219">
        <f t="shared" si="2"/>
        <v>0</v>
      </c>
      <c r="V20">
        <f t="shared" si="12"/>
        <v>0</v>
      </c>
      <c r="AW20" s="79">
        <f>'Beräkningshjälp Lån'!$I$7</f>
        <v>0</v>
      </c>
      <c r="AX20" s="69">
        <f>'Beräkningshjälp Lån'!$J7</f>
        <v>0</v>
      </c>
      <c r="AY20" s="32">
        <f>'Beräkningshjälp Lån'!$L7</f>
        <v>0</v>
      </c>
      <c r="AZ20" s="297">
        <f>'Beräkningshjälp Lån'!$K7</f>
        <v>0</v>
      </c>
      <c r="BA20" s="196">
        <f>'Beräkningshjälp Lån'!$N7</f>
        <v>0</v>
      </c>
      <c r="BB20" s="210">
        <f>'Beräkningshjälp Lån'!$M7</f>
        <v>0</v>
      </c>
      <c r="BC20" s="196">
        <f t="shared" si="4"/>
        <v>0</v>
      </c>
      <c r="BD20" s="295">
        <v>0</v>
      </c>
      <c r="BE20" s="295">
        <f t="shared" si="8"/>
        <v>0</v>
      </c>
      <c r="BF20" s="219">
        <f t="shared" si="5"/>
        <v>0</v>
      </c>
      <c r="BG20" s="219">
        <f t="shared" si="5"/>
        <v>0</v>
      </c>
      <c r="BH20" s="219">
        <f t="shared" si="5"/>
        <v>0</v>
      </c>
      <c r="BI20" s="219">
        <f t="shared" si="5"/>
        <v>0</v>
      </c>
      <c r="BJ20" s="219">
        <f t="shared" si="5"/>
        <v>0</v>
      </c>
      <c r="BK20" s="219">
        <f t="shared" si="5"/>
        <v>0</v>
      </c>
      <c r="BL20" s="219">
        <f t="shared" si="5"/>
        <v>0</v>
      </c>
      <c r="BM20" s="219">
        <f t="shared" si="5"/>
        <v>0</v>
      </c>
      <c r="BN20" s="219">
        <f t="shared" si="5"/>
        <v>0</v>
      </c>
      <c r="BO20" s="219">
        <f t="shared" si="5"/>
        <v>0</v>
      </c>
      <c r="BP20" s="219">
        <f t="shared" si="5"/>
        <v>0</v>
      </c>
      <c r="BQ20" s="219">
        <f t="shared" si="5"/>
        <v>0</v>
      </c>
      <c r="CG20" s="79">
        <f>'Beräkningshjälp Lån'!$Q7</f>
        <v>0</v>
      </c>
      <c r="CH20" s="69">
        <f>'Beräkningshjälp Lån'!$R7</f>
        <v>0</v>
      </c>
      <c r="CI20" s="32">
        <f>'Beräkningshjälp Lån'!$T7</f>
        <v>0</v>
      </c>
      <c r="CJ20" s="297">
        <f>'Beräkningshjälp Lån'!$S7</f>
        <v>0</v>
      </c>
      <c r="CK20" s="196">
        <f>'Beräkningshjälp Lån'!$V7</f>
        <v>0</v>
      </c>
      <c r="CL20" s="210">
        <f>'Beräkningshjälp Lån'!$U7</f>
        <v>0</v>
      </c>
      <c r="CM20" s="196">
        <f t="shared" si="9"/>
        <v>0</v>
      </c>
      <c r="CN20" s="295">
        <v>0</v>
      </c>
      <c r="CO20" s="295">
        <f t="shared" si="10"/>
        <v>0</v>
      </c>
      <c r="CP20" s="219">
        <f t="shared" si="11"/>
        <v>0</v>
      </c>
      <c r="CQ20" s="219">
        <f t="shared" si="11"/>
        <v>0</v>
      </c>
      <c r="CR20" s="219">
        <f t="shared" si="11"/>
        <v>0</v>
      </c>
      <c r="CS20" s="219">
        <f t="shared" si="11"/>
        <v>0</v>
      </c>
      <c r="CT20" s="219">
        <f t="shared" si="11"/>
        <v>0</v>
      </c>
      <c r="CU20" s="219">
        <f t="shared" si="11"/>
        <v>0</v>
      </c>
      <c r="CV20" s="219">
        <f t="shared" si="11"/>
        <v>0</v>
      </c>
      <c r="CW20" s="219">
        <f t="shared" si="11"/>
        <v>0</v>
      </c>
      <c r="CX20" s="219">
        <f t="shared" si="11"/>
        <v>0</v>
      </c>
      <c r="CY20" s="219">
        <f t="shared" si="11"/>
        <v>0</v>
      </c>
      <c r="CZ20" s="219">
        <f t="shared" si="11"/>
        <v>0</v>
      </c>
      <c r="DA20" s="219">
        <f t="shared" si="11"/>
        <v>0</v>
      </c>
    </row>
    <row r="21" spans="1:105" x14ac:dyDescent="0.25">
      <c r="A21" s="79">
        <f>'Beräkningshjälp Lån'!$A$8</f>
        <v>0</v>
      </c>
      <c r="B21" s="69">
        <f>'Beräkningshjälp Lån'!$B8</f>
        <v>0</v>
      </c>
      <c r="C21" s="32">
        <f>'Beräkningshjälp Lån'!$D8</f>
        <v>0</v>
      </c>
      <c r="D21" s="297">
        <f>'Beräkningshjälp Lån'!$C8</f>
        <v>0</v>
      </c>
      <c r="E21" s="196">
        <f>'Beräkningshjälp Lån'!$F8</f>
        <v>0</v>
      </c>
      <c r="F21" s="210">
        <f>'Beräkningshjälp Lån'!$E8</f>
        <v>0</v>
      </c>
      <c r="G21" s="196">
        <f t="shared" si="0"/>
        <v>0</v>
      </c>
      <c r="H21" s="295">
        <v>0</v>
      </c>
      <c r="I21" s="295">
        <f t="shared" si="7"/>
        <v>0</v>
      </c>
      <c r="J21" s="219">
        <f t="shared" si="1"/>
        <v>0</v>
      </c>
      <c r="K21" s="219">
        <f t="shared" si="2"/>
        <v>0</v>
      </c>
      <c r="L21" s="219">
        <f t="shared" si="2"/>
        <v>0</v>
      </c>
      <c r="M21" s="219">
        <f t="shared" si="2"/>
        <v>0</v>
      </c>
      <c r="N21" s="219">
        <f t="shared" si="2"/>
        <v>0</v>
      </c>
      <c r="O21" s="219">
        <f t="shared" si="2"/>
        <v>0</v>
      </c>
      <c r="P21" s="219">
        <f t="shared" si="2"/>
        <v>0</v>
      </c>
      <c r="Q21" s="219">
        <f t="shared" si="2"/>
        <v>0</v>
      </c>
      <c r="R21" s="219">
        <f t="shared" si="2"/>
        <v>0</v>
      </c>
      <c r="S21" s="219">
        <f t="shared" si="2"/>
        <v>0</v>
      </c>
      <c r="T21" s="219">
        <f t="shared" si="2"/>
        <v>0</v>
      </c>
      <c r="U21" s="219">
        <f t="shared" si="2"/>
        <v>0</v>
      </c>
      <c r="V21">
        <f t="shared" si="12"/>
        <v>0</v>
      </c>
      <c r="AW21" s="79">
        <f>'Beräkningshjälp Lån'!$I$8</f>
        <v>0</v>
      </c>
      <c r="AX21" s="69">
        <f>'Beräkningshjälp Lån'!$J8</f>
        <v>0</v>
      </c>
      <c r="AY21" s="32">
        <f>'Beräkningshjälp Lån'!$L8</f>
        <v>0</v>
      </c>
      <c r="AZ21" s="297">
        <f>'Beräkningshjälp Lån'!$K8</f>
        <v>0</v>
      </c>
      <c r="BA21" s="196">
        <f>'Beräkningshjälp Lån'!$N8</f>
        <v>0</v>
      </c>
      <c r="BB21" s="210">
        <f>'Beräkningshjälp Lån'!$M8</f>
        <v>0</v>
      </c>
      <c r="BC21" s="196">
        <f t="shared" si="4"/>
        <v>0</v>
      </c>
      <c r="BD21" s="295">
        <v>0</v>
      </c>
      <c r="BE21" s="295">
        <f t="shared" si="8"/>
        <v>0</v>
      </c>
      <c r="BF21" s="219">
        <f t="shared" si="5"/>
        <v>0</v>
      </c>
      <c r="BG21" s="219">
        <f t="shared" si="5"/>
        <v>0</v>
      </c>
      <c r="BH21" s="219">
        <f t="shared" si="5"/>
        <v>0</v>
      </c>
      <c r="BI21" s="219">
        <f t="shared" si="5"/>
        <v>0</v>
      </c>
      <c r="BJ21" s="219">
        <f t="shared" si="5"/>
        <v>0</v>
      </c>
      <c r="BK21" s="219">
        <f t="shared" si="5"/>
        <v>0</v>
      </c>
      <c r="BL21" s="219">
        <f t="shared" si="5"/>
        <v>0</v>
      </c>
      <c r="BM21" s="219">
        <f t="shared" si="5"/>
        <v>0</v>
      </c>
      <c r="BN21" s="219">
        <f t="shared" si="5"/>
        <v>0</v>
      </c>
      <c r="BO21" s="219">
        <f t="shared" si="5"/>
        <v>0</v>
      </c>
      <c r="BP21" s="219">
        <f t="shared" si="5"/>
        <v>0</v>
      </c>
      <c r="BQ21" s="219">
        <f t="shared" si="5"/>
        <v>0</v>
      </c>
      <c r="CG21" s="79">
        <f>'Beräkningshjälp Lån'!$Q8</f>
        <v>0</v>
      </c>
      <c r="CH21" s="69">
        <f>'Beräkningshjälp Lån'!$R8</f>
        <v>0</v>
      </c>
      <c r="CI21" s="32">
        <f>'Beräkningshjälp Lån'!$T8</f>
        <v>0</v>
      </c>
      <c r="CJ21" s="297">
        <f>'Beräkningshjälp Lån'!$S8</f>
        <v>0</v>
      </c>
      <c r="CK21" s="196">
        <f>'Beräkningshjälp Lån'!$V8</f>
        <v>0</v>
      </c>
      <c r="CL21" s="210">
        <f>'Beräkningshjälp Lån'!$U8</f>
        <v>0</v>
      </c>
      <c r="CM21" s="196">
        <f t="shared" si="9"/>
        <v>0</v>
      </c>
      <c r="CN21" s="295">
        <v>0</v>
      </c>
      <c r="CO21" s="295">
        <f t="shared" si="10"/>
        <v>0</v>
      </c>
      <c r="CP21" s="219">
        <f t="shared" si="11"/>
        <v>0</v>
      </c>
      <c r="CQ21" s="219">
        <f t="shared" si="11"/>
        <v>0</v>
      </c>
      <c r="CR21" s="219">
        <f t="shared" si="11"/>
        <v>0</v>
      </c>
      <c r="CS21" s="219">
        <f t="shared" si="11"/>
        <v>0</v>
      </c>
      <c r="CT21" s="219">
        <f t="shared" si="11"/>
        <v>0</v>
      </c>
      <c r="CU21" s="219">
        <f t="shared" si="11"/>
        <v>0</v>
      </c>
      <c r="CV21" s="219">
        <f t="shared" si="11"/>
        <v>0</v>
      </c>
      <c r="CW21" s="219">
        <f t="shared" si="11"/>
        <v>0</v>
      </c>
      <c r="CX21" s="219">
        <f t="shared" si="11"/>
        <v>0</v>
      </c>
      <c r="CY21" s="219">
        <f t="shared" si="11"/>
        <v>0</v>
      </c>
      <c r="CZ21" s="219">
        <f t="shared" si="11"/>
        <v>0</v>
      </c>
      <c r="DA21" s="219">
        <f t="shared" si="11"/>
        <v>0</v>
      </c>
    </row>
    <row r="22" spans="1:105" x14ac:dyDescent="0.25">
      <c r="A22" s="79">
        <f>'Beräkningshjälp Lån'!$A$9</f>
        <v>0</v>
      </c>
      <c r="B22" s="69">
        <f>'Beräkningshjälp Lån'!$B9</f>
        <v>0</v>
      </c>
      <c r="C22" s="32">
        <f>'Beräkningshjälp Lån'!$D9</f>
        <v>0</v>
      </c>
      <c r="D22" s="297">
        <f>'Beräkningshjälp Lån'!$C9</f>
        <v>0</v>
      </c>
      <c r="E22" s="196">
        <f>'Beräkningshjälp Lån'!$F9</f>
        <v>0</v>
      </c>
      <c r="F22" s="210">
        <f>'Beräkningshjälp Lån'!$E9</f>
        <v>0</v>
      </c>
      <c r="G22" s="196">
        <f t="shared" si="0"/>
        <v>0</v>
      </c>
      <c r="H22" s="295">
        <v>0</v>
      </c>
      <c r="I22" s="295">
        <f t="shared" si="7"/>
        <v>0</v>
      </c>
      <c r="J22" s="219">
        <f t="shared" si="1"/>
        <v>0</v>
      </c>
      <c r="K22" s="219">
        <f t="shared" si="2"/>
        <v>0</v>
      </c>
      <c r="L22" s="219">
        <f t="shared" si="2"/>
        <v>0</v>
      </c>
      <c r="M22" s="219">
        <f t="shared" si="2"/>
        <v>0</v>
      </c>
      <c r="N22" s="219">
        <f t="shared" si="2"/>
        <v>0</v>
      </c>
      <c r="O22" s="219">
        <f t="shared" si="2"/>
        <v>0</v>
      </c>
      <c r="P22" s="219">
        <f t="shared" si="2"/>
        <v>0</v>
      </c>
      <c r="Q22" s="219">
        <f t="shared" si="2"/>
        <v>0</v>
      </c>
      <c r="R22" s="219">
        <f t="shared" si="2"/>
        <v>0</v>
      </c>
      <c r="S22" s="219">
        <f t="shared" si="2"/>
        <v>0</v>
      </c>
      <c r="T22" s="219">
        <f t="shared" si="2"/>
        <v>0</v>
      </c>
      <c r="U22" s="219">
        <f t="shared" si="2"/>
        <v>0</v>
      </c>
      <c r="V22">
        <f t="shared" si="12"/>
        <v>0</v>
      </c>
      <c r="W22" t="s">
        <v>288</v>
      </c>
      <c r="AW22" s="79">
        <f>'Beräkningshjälp Lån'!$I$9</f>
        <v>0</v>
      </c>
      <c r="AX22" s="69">
        <f>'Beräkningshjälp Lån'!$J9</f>
        <v>0</v>
      </c>
      <c r="AY22" s="32">
        <f>'Beräkningshjälp Lån'!$L9</f>
        <v>0</v>
      </c>
      <c r="AZ22" s="297">
        <f>'Beräkningshjälp Lån'!$K9</f>
        <v>0</v>
      </c>
      <c r="BA22" s="196">
        <f>'Beräkningshjälp Lån'!$N9</f>
        <v>0</v>
      </c>
      <c r="BB22" s="210">
        <f>'Beräkningshjälp Lån'!$M9</f>
        <v>0</v>
      </c>
      <c r="BC22" s="196">
        <f t="shared" si="4"/>
        <v>0</v>
      </c>
      <c r="BD22" s="295">
        <v>0</v>
      </c>
      <c r="BE22" s="295">
        <f t="shared" si="8"/>
        <v>0</v>
      </c>
      <c r="BF22" s="219">
        <f t="shared" si="5"/>
        <v>0</v>
      </c>
      <c r="BG22" s="219">
        <f t="shared" si="5"/>
        <v>0</v>
      </c>
      <c r="BH22" s="219">
        <f t="shared" si="5"/>
        <v>0</v>
      </c>
      <c r="BI22" s="219">
        <f t="shared" si="5"/>
        <v>0</v>
      </c>
      <c r="BJ22" s="219">
        <f t="shared" si="5"/>
        <v>0</v>
      </c>
      <c r="BK22" s="219">
        <f t="shared" si="5"/>
        <v>0</v>
      </c>
      <c r="BL22" s="219">
        <f t="shared" si="5"/>
        <v>0</v>
      </c>
      <c r="BM22" s="219">
        <f t="shared" si="5"/>
        <v>0</v>
      </c>
      <c r="BN22" s="219">
        <f t="shared" si="5"/>
        <v>0</v>
      </c>
      <c r="BO22" s="219">
        <f t="shared" si="5"/>
        <v>0</v>
      </c>
      <c r="BP22" s="219">
        <f t="shared" si="5"/>
        <v>0</v>
      </c>
      <c r="BQ22" s="219">
        <f t="shared" si="5"/>
        <v>0</v>
      </c>
      <c r="BT22" s="266"/>
      <c r="BU22" s="266"/>
      <c r="BV22" s="266"/>
      <c r="BW22" s="266"/>
      <c r="BX22" s="266"/>
      <c r="BY22" s="266"/>
      <c r="BZ22" s="266"/>
      <c r="CA22" s="266"/>
      <c r="CB22" s="266"/>
      <c r="CC22" s="266"/>
      <c r="CD22" s="266"/>
      <c r="CE22" s="266"/>
      <c r="CG22" s="79">
        <f>'Beräkningshjälp Lån'!$Q9</f>
        <v>0</v>
      </c>
      <c r="CH22" s="69">
        <f>'Beräkningshjälp Lån'!$R9</f>
        <v>0</v>
      </c>
      <c r="CI22" s="32">
        <f>'Beräkningshjälp Lån'!$T9</f>
        <v>0</v>
      </c>
      <c r="CJ22" s="297">
        <f>'Beräkningshjälp Lån'!$S9</f>
        <v>0</v>
      </c>
      <c r="CK22" s="196">
        <f>'Beräkningshjälp Lån'!$V9</f>
        <v>0</v>
      </c>
      <c r="CL22" s="210">
        <f>'Beräkningshjälp Lån'!$U9</f>
        <v>0</v>
      </c>
      <c r="CM22" s="196">
        <f t="shared" si="9"/>
        <v>0</v>
      </c>
      <c r="CN22" s="295">
        <v>0</v>
      </c>
      <c r="CO22" s="295">
        <f t="shared" si="10"/>
        <v>0</v>
      </c>
      <c r="CP22" s="219">
        <f t="shared" si="11"/>
        <v>0</v>
      </c>
      <c r="CQ22" s="219">
        <f t="shared" si="11"/>
        <v>0</v>
      </c>
      <c r="CR22" s="219">
        <f t="shared" si="11"/>
        <v>0</v>
      </c>
      <c r="CS22" s="219">
        <f t="shared" si="11"/>
        <v>0</v>
      </c>
      <c r="CT22" s="219">
        <f t="shared" si="11"/>
        <v>0</v>
      </c>
      <c r="CU22" s="219">
        <f t="shared" si="11"/>
        <v>0</v>
      </c>
      <c r="CV22" s="219">
        <f t="shared" si="11"/>
        <v>0</v>
      </c>
      <c r="CW22" s="219">
        <f t="shared" si="11"/>
        <v>0</v>
      </c>
      <c r="CX22" s="219">
        <f t="shared" si="11"/>
        <v>0</v>
      </c>
      <c r="CY22" s="219">
        <f t="shared" si="11"/>
        <v>0</v>
      </c>
      <c r="CZ22" s="219">
        <f t="shared" si="11"/>
        <v>0</v>
      </c>
      <c r="DA22" s="219">
        <f t="shared" si="11"/>
        <v>0</v>
      </c>
    </row>
    <row r="23" spans="1:105" ht="13" x14ac:dyDescent="0.3">
      <c r="A23" s="223"/>
      <c r="B23" s="237"/>
      <c r="C23" s="238"/>
      <c r="D23" s="239"/>
      <c r="E23" s="224"/>
      <c r="F23" s="240"/>
      <c r="G23" s="224"/>
      <c r="H23" s="224"/>
      <c r="I23" s="224"/>
      <c r="J23" s="226">
        <f>SUM(J16:J22)</f>
        <v>0</v>
      </c>
      <c r="K23" s="226">
        <f t="shared" ref="K23:U23" si="13">SUM(K16:K22)</f>
        <v>0</v>
      </c>
      <c r="L23" s="226">
        <f t="shared" si="13"/>
        <v>0</v>
      </c>
      <c r="M23" s="226">
        <f t="shared" si="13"/>
        <v>0</v>
      </c>
      <c r="N23" s="226">
        <f t="shared" si="13"/>
        <v>0</v>
      </c>
      <c r="O23" s="226">
        <f t="shared" si="13"/>
        <v>0</v>
      </c>
      <c r="P23" s="226">
        <f t="shared" si="13"/>
        <v>0</v>
      </c>
      <c r="Q23" s="226">
        <f t="shared" si="13"/>
        <v>0</v>
      </c>
      <c r="R23" s="226">
        <f t="shared" si="13"/>
        <v>0</v>
      </c>
      <c r="S23" s="226">
        <f t="shared" si="13"/>
        <v>0</v>
      </c>
      <c r="T23" s="226">
        <f t="shared" si="13"/>
        <v>0</v>
      </c>
      <c r="U23" s="226">
        <f t="shared" si="13"/>
        <v>0</v>
      </c>
      <c r="AW23" s="223"/>
      <c r="AX23" s="237"/>
      <c r="AY23" s="238"/>
      <c r="AZ23" s="239"/>
      <c r="BA23" s="224"/>
      <c r="BB23" s="240"/>
      <c r="BC23" s="240"/>
      <c r="BD23" s="240"/>
      <c r="BE23" s="224"/>
      <c r="BF23" s="226">
        <f t="shared" ref="BF23:BQ23" si="14">SUM(BF16:BF22)</f>
        <v>0</v>
      </c>
      <c r="BG23" s="226">
        <f t="shared" si="14"/>
        <v>0</v>
      </c>
      <c r="BH23" s="226">
        <f t="shared" si="14"/>
        <v>0</v>
      </c>
      <c r="BI23" s="226">
        <f t="shared" si="14"/>
        <v>0</v>
      </c>
      <c r="BJ23" s="226">
        <f t="shared" si="14"/>
        <v>0</v>
      </c>
      <c r="BK23" s="226">
        <f t="shared" si="14"/>
        <v>0</v>
      </c>
      <c r="BL23" s="226">
        <f t="shared" si="14"/>
        <v>0</v>
      </c>
      <c r="BM23" s="226">
        <f t="shared" si="14"/>
        <v>0</v>
      </c>
      <c r="BN23" s="226">
        <f t="shared" si="14"/>
        <v>0</v>
      </c>
      <c r="BO23" s="226">
        <f t="shared" si="14"/>
        <v>0</v>
      </c>
      <c r="BP23" s="226">
        <f t="shared" si="14"/>
        <v>0</v>
      </c>
      <c r="BQ23" s="226">
        <f t="shared" si="14"/>
        <v>0</v>
      </c>
      <c r="BT23" s="266"/>
      <c r="BU23" s="266"/>
      <c r="BV23" s="266"/>
      <c r="BW23" s="266"/>
      <c r="BX23" s="266"/>
      <c r="BY23" s="266"/>
      <c r="BZ23" s="266"/>
      <c r="CA23" s="266"/>
      <c r="CB23" s="266"/>
      <c r="CC23" s="266"/>
      <c r="CD23" s="266"/>
      <c r="CE23" s="266"/>
      <c r="CG23" s="223"/>
      <c r="CH23" s="237"/>
      <c r="CI23" s="238"/>
      <c r="CJ23" s="239"/>
      <c r="CK23" s="224"/>
      <c r="CL23" s="240"/>
      <c r="CM23" s="240"/>
      <c r="CN23" s="240"/>
      <c r="CO23" s="224"/>
      <c r="CP23" s="226">
        <f t="shared" ref="CP23:DA23" si="15">SUM(CP16:CP22)</f>
        <v>0</v>
      </c>
      <c r="CQ23" s="226">
        <f t="shared" si="15"/>
        <v>0</v>
      </c>
      <c r="CR23" s="226">
        <f t="shared" si="15"/>
        <v>0</v>
      </c>
      <c r="CS23" s="226">
        <f t="shared" si="15"/>
        <v>0</v>
      </c>
      <c r="CT23" s="226">
        <f t="shared" si="15"/>
        <v>0</v>
      </c>
      <c r="CU23" s="226">
        <f t="shared" si="15"/>
        <v>0</v>
      </c>
      <c r="CV23" s="226">
        <f t="shared" si="15"/>
        <v>0</v>
      </c>
      <c r="CW23" s="226">
        <f t="shared" si="15"/>
        <v>0</v>
      </c>
      <c r="CX23" s="226">
        <f t="shared" si="15"/>
        <v>0</v>
      </c>
      <c r="CY23" s="226">
        <f t="shared" si="15"/>
        <v>0</v>
      </c>
      <c r="CZ23" s="226">
        <f t="shared" si="15"/>
        <v>0</v>
      </c>
      <c r="DA23" s="226">
        <f t="shared" si="15"/>
        <v>0</v>
      </c>
    </row>
    <row r="24" spans="1:105" ht="54.75" customHeight="1" x14ac:dyDescent="0.3">
      <c r="A24" s="222" t="s">
        <v>277</v>
      </c>
      <c r="B24" s="145" t="s">
        <v>278</v>
      </c>
      <c r="C24" s="145" t="s">
        <v>279</v>
      </c>
      <c r="D24" s="145" t="s">
        <v>280</v>
      </c>
      <c r="E24" s="145"/>
      <c r="F24" s="145"/>
      <c r="G24" s="145"/>
      <c r="H24" s="145"/>
      <c r="I24" s="145"/>
      <c r="J24" s="124">
        <v>1</v>
      </c>
      <c r="K24" s="124">
        <v>2</v>
      </c>
      <c r="L24" s="124">
        <v>3</v>
      </c>
      <c r="M24" s="124">
        <v>4</v>
      </c>
      <c r="N24" s="124">
        <v>5</v>
      </c>
      <c r="O24" s="124">
        <v>6</v>
      </c>
      <c r="P24" s="124">
        <v>7</v>
      </c>
      <c r="Q24" s="124">
        <v>8</v>
      </c>
      <c r="R24" s="124">
        <v>9</v>
      </c>
      <c r="S24" s="124">
        <v>10</v>
      </c>
      <c r="T24" s="124">
        <v>11</v>
      </c>
      <c r="U24" s="124">
        <v>12</v>
      </c>
      <c r="W24" s="124">
        <v>13</v>
      </c>
      <c r="X24" s="124">
        <v>14</v>
      </c>
      <c r="Y24" s="124">
        <v>15</v>
      </c>
      <c r="Z24" s="124">
        <v>16</v>
      </c>
      <c r="AA24" s="124">
        <v>17</v>
      </c>
      <c r="AB24" s="124">
        <v>18</v>
      </c>
      <c r="AC24" s="124">
        <v>19</v>
      </c>
      <c r="AD24" s="124">
        <v>20</v>
      </c>
      <c r="AE24" s="124">
        <v>21</v>
      </c>
      <c r="AF24" s="124">
        <v>22</v>
      </c>
      <c r="AG24" s="124">
        <v>23</v>
      </c>
      <c r="AH24" s="124">
        <v>24</v>
      </c>
      <c r="AJ24" s="124">
        <v>25</v>
      </c>
      <c r="AK24" s="124">
        <v>26</v>
      </c>
      <c r="AL24" s="124">
        <v>27</v>
      </c>
      <c r="AM24" s="124">
        <v>28</v>
      </c>
      <c r="AN24" s="124">
        <v>29</v>
      </c>
      <c r="AO24" s="124">
        <v>30</v>
      </c>
      <c r="AP24" s="124">
        <v>31</v>
      </c>
      <c r="AQ24" s="124">
        <v>32</v>
      </c>
      <c r="AR24" s="124">
        <v>33</v>
      </c>
      <c r="AS24" s="124">
        <v>34</v>
      </c>
      <c r="AT24" s="124">
        <v>35</v>
      </c>
      <c r="AU24" s="124">
        <v>36</v>
      </c>
      <c r="AW24" s="222" t="s">
        <v>287</v>
      </c>
      <c r="AX24" s="145" t="s">
        <v>278</v>
      </c>
      <c r="AY24" s="145" t="s">
        <v>279</v>
      </c>
      <c r="AZ24" s="145" t="s">
        <v>280</v>
      </c>
      <c r="BA24" s="145"/>
      <c r="BB24" s="124"/>
      <c r="BC24" s="124"/>
      <c r="BD24" s="124"/>
      <c r="BE24" s="124"/>
      <c r="BF24" s="124">
        <v>13</v>
      </c>
      <c r="BG24" s="124">
        <v>14</v>
      </c>
      <c r="BH24" s="124">
        <v>15</v>
      </c>
      <c r="BI24" s="124">
        <v>16</v>
      </c>
      <c r="BJ24" s="124">
        <v>17</v>
      </c>
      <c r="BK24" s="124">
        <v>18</v>
      </c>
      <c r="BL24" s="124">
        <v>19</v>
      </c>
      <c r="BM24" s="124">
        <v>20</v>
      </c>
      <c r="BN24" s="124">
        <v>21</v>
      </c>
      <c r="BO24" s="124">
        <v>22</v>
      </c>
      <c r="BP24" s="124">
        <v>23</v>
      </c>
      <c r="BQ24" s="124">
        <v>24</v>
      </c>
      <c r="BT24" s="124">
        <v>25</v>
      </c>
      <c r="BU24" s="124">
        <v>26</v>
      </c>
      <c r="BV24" s="124">
        <v>27</v>
      </c>
      <c r="BW24" s="124">
        <v>28</v>
      </c>
      <c r="BX24" s="124">
        <v>29</v>
      </c>
      <c r="BY24" s="124">
        <v>30</v>
      </c>
      <c r="BZ24" s="124">
        <v>31</v>
      </c>
      <c r="CA24" s="124">
        <v>32</v>
      </c>
      <c r="CB24" s="124">
        <v>33</v>
      </c>
      <c r="CC24" s="124">
        <v>34</v>
      </c>
      <c r="CD24" s="124">
        <v>35</v>
      </c>
      <c r="CE24" s="124">
        <v>36</v>
      </c>
      <c r="CG24" s="222" t="s">
        <v>469</v>
      </c>
      <c r="CH24" s="145" t="s">
        <v>278</v>
      </c>
      <c r="CI24" s="145" t="s">
        <v>279</v>
      </c>
      <c r="CJ24" s="145" t="s">
        <v>280</v>
      </c>
      <c r="CK24" s="145"/>
      <c r="CL24" s="124"/>
      <c r="CM24" s="124"/>
      <c r="CN24" s="124"/>
      <c r="CO24" s="124"/>
      <c r="CP24" s="124">
        <v>25</v>
      </c>
      <c r="CQ24" s="124">
        <v>26</v>
      </c>
      <c r="CR24" s="124">
        <v>27</v>
      </c>
      <c r="CS24" s="124">
        <v>28</v>
      </c>
      <c r="CT24" s="124">
        <v>29</v>
      </c>
      <c r="CU24" s="124">
        <v>30</v>
      </c>
      <c r="CV24" s="124">
        <v>31</v>
      </c>
      <c r="CW24" s="124">
        <v>32</v>
      </c>
      <c r="CX24" s="124">
        <v>33</v>
      </c>
      <c r="CY24" s="124">
        <v>34</v>
      </c>
      <c r="CZ24" s="124">
        <v>35</v>
      </c>
      <c r="DA24" s="124">
        <v>36</v>
      </c>
    </row>
    <row r="25" spans="1:105" x14ac:dyDescent="0.25">
      <c r="A25" s="79">
        <f>'Beräkningshjälp Lån'!$A$3</f>
        <v>0</v>
      </c>
      <c r="B25" s="196">
        <f>IF(B16=0,0,IFERROR(MATCH(F16,$J$14:$U$14,0),1))</f>
        <v>0</v>
      </c>
      <c r="C25" s="196">
        <f>IF(B25=0,0,B25+1+H16)</f>
        <v>0</v>
      </c>
      <c r="D25" s="196">
        <f>IF(B16=0,0,I16+C25-1)</f>
        <v>0</v>
      </c>
      <c r="E25" s="196"/>
      <c r="F25" s="196"/>
      <c r="G25" s="196"/>
      <c r="H25" s="196"/>
      <c r="I25" s="196"/>
      <c r="J25" s="219">
        <f>IF(AND(J$24&gt;=$C25,J$24&lt;=$D25),1,0)</f>
        <v>0</v>
      </c>
      <c r="K25" s="219">
        <f t="shared" ref="K25:U25" si="16">IF(AND(K$24&gt;=$C25,K$24&lt;=$D25),1,0)</f>
        <v>0</v>
      </c>
      <c r="L25" s="219">
        <f t="shared" si="16"/>
        <v>0</v>
      </c>
      <c r="M25" s="219">
        <f t="shared" si="16"/>
        <v>0</v>
      </c>
      <c r="N25" s="219">
        <f t="shared" si="16"/>
        <v>0</v>
      </c>
      <c r="O25" s="219">
        <f t="shared" si="16"/>
        <v>0</v>
      </c>
      <c r="P25" s="219">
        <f t="shared" si="16"/>
        <v>0</v>
      </c>
      <c r="Q25" s="219">
        <f t="shared" si="16"/>
        <v>0</v>
      </c>
      <c r="R25" s="219">
        <f t="shared" si="16"/>
        <v>0</v>
      </c>
      <c r="S25" s="219">
        <f t="shared" si="16"/>
        <v>0</v>
      </c>
      <c r="T25" s="219">
        <f t="shared" si="16"/>
        <v>0</v>
      </c>
      <c r="U25" s="219">
        <f t="shared" si="16"/>
        <v>0</v>
      </c>
      <c r="W25" s="219">
        <f t="shared" ref="W25:AL31" si="17">IF(AND(W$24&gt;=$C25,W$24&lt;=$D25),1,0)</f>
        <v>0</v>
      </c>
      <c r="X25" s="219">
        <f t="shared" si="17"/>
        <v>0</v>
      </c>
      <c r="Y25" s="219">
        <f t="shared" si="17"/>
        <v>0</v>
      </c>
      <c r="Z25" s="219">
        <f t="shared" si="17"/>
        <v>0</v>
      </c>
      <c r="AA25" s="219">
        <f t="shared" si="17"/>
        <v>0</v>
      </c>
      <c r="AB25" s="219">
        <f t="shared" si="17"/>
        <v>0</v>
      </c>
      <c r="AC25" s="219">
        <f t="shared" si="17"/>
        <v>0</v>
      </c>
      <c r="AD25" s="219">
        <f t="shared" si="17"/>
        <v>0</v>
      </c>
      <c r="AE25" s="219">
        <f t="shared" si="17"/>
        <v>0</v>
      </c>
      <c r="AF25" s="219">
        <f t="shared" si="17"/>
        <v>0</v>
      </c>
      <c r="AG25" s="219">
        <f t="shared" si="17"/>
        <v>0</v>
      </c>
      <c r="AH25" s="219">
        <f t="shared" si="17"/>
        <v>0</v>
      </c>
      <c r="AI25" s="227">
        <f>SUM(J25:AH25)</f>
        <v>0</v>
      </c>
      <c r="AJ25" s="219">
        <f t="shared" si="17"/>
        <v>0</v>
      </c>
      <c r="AK25" s="219">
        <f t="shared" si="17"/>
        <v>0</v>
      </c>
      <c r="AL25" s="219">
        <f t="shared" si="17"/>
        <v>0</v>
      </c>
      <c r="AM25" s="219">
        <f t="shared" ref="AJ25:AU31" si="18">IF(AND(AM$24&gt;=$C25,AM$24&lt;=$D25),1,0)</f>
        <v>0</v>
      </c>
      <c r="AN25" s="219">
        <f t="shared" si="18"/>
        <v>0</v>
      </c>
      <c r="AO25" s="219">
        <f t="shared" si="18"/>
        <v>0</v>
      </c>
      <c r="AP25" s="219">
        <f t="shared" si="18"/>
        <v>0</v>
      </c>
      <c r="AQ25" s="219">
        <f t="shared" si="18"/>
        <v>0</v>
      </c>
      <c r="AR25" s="219">
        <f t="shared" si="18"/>
        <v>0</v>
      </c>
      <c r="AS25" s="219">
        <f t="shared" si="18"/>
        <v>0</v>
      </c>
      <c r="AT25" s="219">
        <f t="shared" si="18"/>
        <v>0</v>
      </c>
      <c r="AU25" s="219">
        <f t="shared" si="18"/>
        <v>0</v>
      </c>
      <c r="AV25" s="227"/>
      <c r="AW25" s="79">
        <f>$AW$16</f>
        <v>0</v>
      </c>
      <c r="AX25" s="69">
        <f t="shared" ref="AX25:AX31" si="19">IF(AX16=0,0,IFERROR(MATCH(BB16,$BF$14:$BQ$14,0),0)+12)</f>
        <v>0</v>
      </c>
      <c r="AY25" s="196">
        <f>IF(AX25=0,0,AX25+1+BD16)</f>
        <v>0</v>
      </c>
      <c r="AZ25" s="196">
        <f>IF(AX16=0,0,BE16+AY25-1)</f>
        <v>0</v>
      </c>
      <c r="BA25" s="196"/>
      <c r="BB25" s="219"/>
      <c r="BC25" s="219"/>
      <c r="BD25" s="219"/>
      <c r="BE25" s="219"/>
      <c r="BF25" s="219">
        <f t="shared" ref="BF25:BQ31" si="20">IF(AND(BF$24&gt;=$AY25,BF$24&lt;=$AZ25),1,0)</f>
        <v>0</v>
      </c>
      <c r="BG25" s="219">
        <f t="shared" si="20"/>
        <v>0</v>
      </c>
      <c r="BH25" s="219">
        <f t="shared" si="20"/>
        <v>0</v>
      </c>
      <c r="BI25" s="219">
        <f t="shared" si="20"/>
        <v>0</v>
      </c>
      <c r="BJ25" s="219">
        <f t="shared" si="20"/>
        <v>0</v>
      </c>
      <c r="BK25" s="219">
        <f t="shared" si="20"/>
        <v>0</v>
      </c>
      <c r="BL25" s="219">
        <f t="shared" si="20"/>
        <v>0</v>
      </c>
      <c r="BM25" s="219">
        <f t="shared" si="20"/>
        <v>0</v>
      </c>
      <c r="BN25" s="219">
        <f t="shared" si="20"/>
        <v>0</v>
      </c>
      <c r="BO25" s="219">
        <f t="shared" si="20"/>
        <v>0</v>
      </c>
      <c r="BP25" s="219">
        <f t="shared" si="20"/>
        <v>0</v>
      </c>
      <c r="BQ25" s="219">
        <f t="shared" si="20"/>
        <v>0</v>
      </c>
      <c r="BT25" s="219">
        <f>IF(AND(BT$24&gt;=$AY25,BT$24&lt;=$AZ25),1,0)</f>
        <v>0</v>
      </c>
      <c r="BU25" s="219">
        <f t="shared" ref="BU25:CE25" si="21">IF(AND(BU$24&gt;=$AY25,BU$24&lt;=$AZ25),1,0)</f>
        <v>0</v>
      </c>
      <c r="BV25" s="219">
        <f t="shared" si="21"/>
        <v>0</v>
      </c>
      <c r="BW25" s="219">
        <f t="shared" si="21"/>
        <v>0</v>
      </c>
      <c r="BX25" s="219">
        <f t="shared" si="21"/>
        <v>0</v>
      </c>
      <c r="BY25" s="219">
        <f t="shared" si="21"/>
        <v>0</v>
      </c>
      <c r="BZ25" s="219">
        <f t="shared" si="21"/>
        <v>0</v>
      </c>
      <c r="CA25" s="219">
        <f t="shared" si="21"/>
        <v>0</v>
      </c>
      <c r="CB25" s="219">
        <f t="shared" si="21"/>
        <v>0</v>
      </c>
      <c r="CC25" s="219">
        <f t="shared" si="21"/>
        <v>0</v>
      </c>
      <c r="CD25" s="219">
        <f t="shared" si="21"/>
        <v>0</v>
      </c>
      <c r="CE25" s="219">
        <f t="shared" si="21"/>
        <v>0</v>
      </c>
      <c r="CF25" s="227"/>
      <c r="CG25" s="372">
        <f>$CG16</f>
        <v>0</v>
      </c>
      <c r="CH25" s="373">
        <f t="shared" ref="CH25:CH31" si="22">IF(CH16=0,0,IFERROR(MATCH(CL16,$BF$14:$BQ$14,0),0)+12)</f>
        <v>0</v>
      </c>
      <c r="CI25" s="374">
        <f>IF(CH25=0,0,CH25+1+CN16)</f>
        <v>0</v>
      </c>
      <c r="CJ25" s="374">
        <f>IF(CH16=0,0,CO16+CI25-1)</f>
        <v>0</v>
      </c>
      <c r="CK25" s="196"/>
      <c r="CL25" s="219"/>
      <c r="CM25" s="219"/>
      <c r="CN25" s="219"/>
      <c r="CO25" s="219"/>
      <c r="CP25" s="219">
        <f>IF(AND(CP$24&gt;=$CI25,CP$24&lt;=$CJ25),1,0)</f>
        <v>0</v>
      </c>
      <c r="CQ25" s="219">
        <f t="shared" ref="CQ25:DA25" si="23">IF(AND(CQ$24&gt;=$CI25,CQ$24&lt;=$CJ25),1,0)</f>
        <v>0</v>
      </c>
      <c r="CR25" s="219">
        <f t="shared" si="23"/>
        <v>0</v>
      </c>
      <c r="CS25" s="219">
        <f t="shared" si="23"/>
        <v>0</v>
      </c>
      <c r="CT25" s="219">
        <f t="shared" si="23"/>
        <v>0</v>
      </c>
      <c r="CU25" s="219">
        <f t="shared" si="23"/>
        <v>0</v>
      </c>
      <c r="CV25" s="219">
        <f t="shared" si="23"/>
        <v>0</v>
      </c>
      <c r="CW25" s="219">
        <f t="shared" si="23"/>
        <v>0</v>
      </c>
      <c r="CX25" s="219">
        <f t="shared" si="23"/>
        <v>0</v>
      </c>
      <c r="CY25" s="219">
        <f t="shared" si="23"/>
        <v>0</v>
      </c>
      <c r="CZ25" s="219">
        <f t="shared" si="23"/>
        <v>0</v>
      </c>
      <c r="DA25" s="219">
        <f t="shared" si="23"/>
        <v>0</v>
      </c>
    </row>
    <row r="26" spans="1:105" x14ac:dyDescent="0.25">
      <c r="A26" s="79">
        <f>'Beräkningshjälp Lån'!$A$4</f>
        <v>0</v>
      </c>
      <c r="B26" s="196">
        <f>IF(B17=0,0,IFERROR(MATCH(F17,$J$14:$U$14,0),1))</f>
        <v>0</v>
      </c>
      <c r="C26" s="196">
        <f t="shared" ref="C26:C31" si="24">IF(B26=0,0,B26+1+H17)</f>
        <v>0</v>
      </c>
      <c r="D26" s="196">
        <f>IF(B17=0,0,I17+C26-1)</f>
        <v>0</v>
      </c>
      <c r="E26" s="196"/>
      <c r="F26" s="196"/>
      <c r="G26" s="196"/>
      <c r="H26" s="196"/>
      <c r="I26" s="196"/>
      <c r="J26" s="219">
        <f t="shared" ref="J26:U31" si="25">IF(AND(J$24&gt;=$C26,J$24&lt;=$D26),1,0)</f>
        <v>0</v>
      </c>
      <c r="K26" s="219">
        <f t="shared" si="25"/>
        <v>0</v>
      </c>
      <c r="L26" s="219">
        <f t="shared" si="25"/>
        <v>0</v>
      </c>
      <c r="M26" s="219">
        <f t="shared" si="25"/>
        <v>0</v>
      </c>
      <c r="N26" s="219">
        <f t="shared" si="25"/>
        <v>0</v>
      </c>
      <c r="O26" s="219">
        <f t="shared" si="25"/>
        <v>0</v>
      </c>
      <c r="P26" s="219">
        <f t="shared" si="25"/>
        <v>0</v>
      </c>
      <c r="Q26" s="219">
        <f t="shared" si="25"/>
        <v>0</v>
      </c>
      <c r="R26" s="219">
        <f t="shared" si="25"/>
        <v>0</v>
      </c>
      <c r="S26" s="219">
        <f t="shared" si="25"/>
        <v>0</v>
      </c>
      <c r="T26" s="219">
        <f t="shared" si="25"/>
        <v>0</v>
      </c>
      <c r="U26" s="219">
        <f t="shared" si="25"/>
        <v>0</v>
      </c>
      <c r="W26" s="219">
        <f t="shared" si="17"/>
        <v>0</v>
      </c>
      <c r="X26" s="219">
        <f t="shared" si="17"/>
        <v>0</v>
      </c>
      <c r="Y26" s="219">
        <f t="shared" si="17"/>
        <v>0</v>
      </c>
      <c r="Z26" s="219">
        <f t="shared" si="17"/>
        <v>0</v>
      </c>
      <c r="AA26" s="219">
        <f t="shared" si="17"/>
        <v>0</v>
      </c>
      <c r="AB26" s="219">
        <f t="shared" si="17"/>
        <v>0</v>
      </c>
      <c r="AC26" s="219">
        <f t="shared" si="17"/>
        <v>0</v>
      </c>
      <c r="AD26" s="219">
        <f t="shared" si="17"/>
        <v>0</v>
      </c>
      <c r="AE26" s="219">
        <f t="shared" si="17"/>
        <v>0</v>
      </c>
      <c r="AF26" s="219">
        <f t="shared" si="17"/>
        <v>0</v>
      </c>
      <c r="AG26" s="219">
        <f t="shared" si="17"/>
        <v>0</v>
      </c>
      <c r="AH26" s="219">
        <f t="shared" si="17"/>
        <v>0</v>
      </c>
      <c r="AI26" s="227">
        <f t="shared" ref="AI26:AI31" si="26">SUM(J26:AH26)</f>
        <v>0</v>
      </c>
      <c r="AJ26" s="219">
        <f t="shared" si="18"/>
        <v>0</v>
      </c>
      <c r="AK26" s="219">
        <f t="shared" si="18"/>
        <v>0</v>
      </c>
      <c r="AL26" s="219">
        <f t="shared" si="18"/>
        <v>0</v>
      </c>
      <c r="AM26" s="219">
        <f t="shared" si="18"/>
        <v>0</v>
      </c>
      <c r="AN26" s="219">
        <f t="shared" si="18"/>
        <v>0</v>
      </c>
      <c r="AO26" s="219">
        <f t="shared" si="18"/>
        <v>0</v>
      </c>
      <c r="AP26" s="219">
        <f t="shared" si="18"/>
        <v>0</v>
      </c>
      <c r="AQ26" s="219">
        <f t="shared" si="18"/>
        <v>0</v>
      </c>
      <c r="AR26" s="219">
        <f t="shared" si="18"/>
        <v>0</v>
      </c>
      <c r="AS26" s="219">
        <f t="shared" si="18"/>
        <v>0</v>
      </c>
      <c r="AT26" s="219">
        <f t="shared" si="18"/>
        <v>0</v>
      </c>
      <c r="AU26" s="219">
        <f t="shared" si="18"/>
        <v>0</v>
      </c>
      <c r="AV26" s="227"/>
      <c r="AW26" s="79">
        <f>$AW$17</f>
        <v>0</v>
      </c>
      <c r="AX26" s="69">
        <f t="shared" si="19"/>
        <v>0</v>
      </c>
      <c r="AY26" s="196">
        <f t="shared" ref="AY26:AY31" si="27">IF(AX26=0,0,AX26+1+BD17)</f>
        <v>0</v>
      </c>
      <c r="AZ26" s="196">
        <f>IF(AX17=0,0,BE17+AY26-1)</f>
        <v>0</v>
      </c>
      <c r="BA26" s="196"/>
      <c r="BB26" s="219"/>
      <c r="BC26" s="219"/>
      <c r="BD26" s="219"/>
      <c r="BE26" s="219"/>
      <c r="BF26" s="219">
        <f t="shared" si="20"/>
        <v>0</v>
      </c>
      <c r="BG26" s="219">
        <f t="shared" si="20"/>
        <v>0</v>
      </c>
      <c r="BH26" s="219">
        <f t="shared" si="20"/>
        <v>0</v>
      </c>
      <c r="BI26" s="219">
        <f t="shared" si="20"/>
        <v>0</v>
      </c>
      <c r="BJ26" s="219">
        <f t="shared" si="20"/>
        <v>0</v>
      </c>
      <c r="BK26" s="219">
        <f t="shared" si="20"/>
        <v>0</v>
      </c>
      <c r="BL26" s="219">
        <f t="shared" si="20"/>
        <v>0</v>
      </c>
      <c r="BM26" s="219">
        <f t="shared" si="20"/>
        <v>0</v>
      </c>
      <c r="BN26" s="219">
        <f t="shared" si="20"/>
        <v>0</v>
      </c>
      <c r="BO26" s="219">
        <f t="shared" si="20"/>
        <v>0</v>
      </c>
      <c r="BP26" s="219">
        <f t="shared" si="20"/>
        <v>0</v>
      </c>
      <c r="BQ26" s="219">
        <f t="shared" si="20"/>
        <v>0</v>
      </c>
      <c r="BT26" s="219">
        <f t="shared" ref="BT26:CE31" si="28">IF(AND(BT$24&gt;=$AY26,BT$24&lt;=$AZ26),1,0)</f>
        <v>0</v>
      </c>
      <c r="BU26" s="219">
        <f t="shared" si="28"/>
        <v>0</v>
      </c>
      <c r="BV26" s="219">
        <f t="shared" si="28"/>
        <v>0</v>
      </c>
      <c r="BW26" s="219">
        <f t="shared" si="28"/>
        <v>0</v>
      </c>
      <c r="BX26" s="219">
        <f t="shared" si="28"/>
        <v>0</v>
      </c>
      <c r="BY26" s="219">
        <f t="shared" si="28"/>
        <v>0</v>
      </c>
      <c r="BZ26" s="219">
        <f t="shared" si="28"/>
        <v>0</v>
      </c>
      <c r="CA26" s="219">
        <f t="shared" si="28"/>
        <v>0</v>
      </c>
      <c r="CB26" s="219">
        <f t="shared" si="28"/>
        <v>0</v>
      </c>
      <c r="CC26" s="219">
        <f t="shared" si="28"/>
        <v>0</v>
      </c>
      <c r="CD26" s="219">
        <f t="shared" si="28"/>
        <v>0</v>
      </c>
      <c r="CE26" s="219">
        <f t="shared" si="28"/>
        <v>0</v>
      </c>
      <c r="CF26" s="227"/>
      <c r="CG26" s="372">
        <f t="shared" ref="CG26:CG31" si="29">$CG17</f>
        <v>0</v>
      </c>
      <c r="CH26" s="373">
        <f t="shared" si="22"/>
        <v>0</v>
      </c>
      <c r="CI26" s="374">
        <f t="shared" ref="CI26:CI31" si="30">IF(CH26=0,0,CH26+1+CN17)</f>
        <v>0</v>
      </c>
      <c r="CJ26" s="374">
        <f>IF(CH17=0,0,CO17+CI26-1)</f>
        <v>0</v>
      </c>
      <c r="CK26" s="196"/>
      <c r="CL26" s="219"/>
      <c r="CM26" s="219"/>
      <c r="CN26" s="219"/>
      <c r="CO26" s="219"/>
      <c r="CP26" s="219">
        <f t="shared" ref="CP26:DA31" si="31">IF(AND(CP$24&gt;=$CI26,CP$24&lt;=$CJ26),1,0)</f>
        <v>0</v>
      </c>
      <c r="CQ26" s="219">
        <f t="shared" si="31"/>
        <v>0</v>
      </c>
      <c r="CR26" s="219">
        <f t="shared" si="31"/>
        <v>0</v>
      </c>
      <c r="CS26" s="219">
        <f t="shared" si="31"/>
        <v>0</v>
      </c>
      <c r="CT26" s="219">
        <f t="shared" si="31"/>
        <v>0</v>
      </c>
      <c r="CU26" s="219">
        <f t="shared" si="31"/>
        <v>0</v>
      </c>
      <c r="CV26" s="219">
        <f t="shared" si="31"/>
        <v>0</v>
      </c>
      <c r="CW26" s="219">
        <f t="shared" si="31"/>
        <v>0</v>
      </c>
      <c r="CX26" s="219">
        <f t="shared" si="31"/>
        <v>0</v>
      </c>
      <c r="CY26" s="219">
        <f t="shared" si="31"/>
        <v>0</v>
      </c>
      <c r="CZ26" s="219">
        <f t="shared" si="31"/>
        <v>0</v>
      </c>
      <c r="DA26" s="219">
        <f t="shared" si="31"/>
        <v>0</v>
      </c>
    </row>
    <row r="27" spans="1:105" x14ac:dyDescent="0.25">
      <c r="A27" s="79">
        <f>'Beräkningshjälp Lån'!$A$5</f>
        <v>0</v>
      </c>
      <c r="B27" s="196">
        <f t="shared" ref="B27:B31" si="32">IF(B18=0,0,IFERROR(MATCH(F18,$J$14:$U$14,0),1))</f>
        <v>0</v>
      </c>
      <c r="C27" s="196">
        <f t="shared" si="24"/>
        <v>0</v>
      </c>
      <c r="D27" s="196">
        <f t="shared" ref="D27:D31" si="33">IF(B18=0,0,I18+C27-1)</f>
        <v>0</v>
      </c>
      <c r="E27" s="196"/>
      <c r="F27" s="196"/>
      <c r="G27" s="196"/>
      <c r="H27" s="196"/>
      <c r="I27" s="196"/>
      <c r="J27" s="219">
        <f t="shared" si="25"/>
        <v>0</v>
      </c>
      <c r="K27" s="219">
        <f t="shared" si="25"/>
        <v>0</v>
      </c>
      <c r="L27" s="219">
        <f t="shared" si="25"/>
        <v>0</v>
      </c>
      <c r="M27" s="219">
        <f t="shared" si="25"/>
        <v>0</v>
      </c>
      <c r="N27" s="219">
        <f t="shared" si="25"/>
        <v>0</v>
      </c>
      <c r="O27" s="219">
        <f t="shared" si="25"/>
        <v>0</v>
      </c>
      <c r="P27" s="219">
        <f t="shared" si="25"/>
        <v>0</v>
      </c>
      <c r="Q27" s="219">
        <f t="shared" si="25"/>
        <v>0</v>
      </c>
      <c r="R27" s="219">
        <f t="shared" si="25"/>
        <v>0</v>
      </c>
      <c r="S27" s="219">
        <f t="shared" si="25"/>
        <v>0</v>
      </c>
      <c r="T27" s="219">
        <f t="shared" si="25"/>
        <v>0</v>
      </c>
      <c r="U27" s="219">
        <f t="shared" si="25"/>
        <v>0</v>
      </c>
      <c r="W27" s="219">
        <f t="shared" si="17"/>
        <v>0</v>
      </c>
      <c r="X27" s="219">
        <f t="shared" si="17"/>
        <v>0</v>
      </c>
      <c r="Y27" s="219">
        <f t="shared" si="17"/>
        <v>0</v>
      </c>
      <c r="Z27" s="219">
        <f t="shared" si="17"/>
        <v>0</v>
      </c>
      <c r="AA27" s="219">
        <f t="shared" si="17"/>
        <v>0</v>
      </c>
      <c r="AB27" s="219">
        <f t="shared" si="17"/>
        <v>0</v>
      </c>
      <c r="AC27" s="219">
        <f t="shared" si="17"/>
        <v>0</v>
      </c>
      <c r="AD27" s="219">
        <f t="shared" si="17"/>
        <v>0</v>
      </c>
      <c r="AE27" s="219">
        <f t="shared" si="17"/>
        <v>0</v>
      </c>
      <c r="AF27" s="219">
        <f t="shared" si="17"/>
        <v>0</v>
      </c>
      <c r="AG27" s="219">
        <f t="shared" si="17"/>
        <v>0</v>
      </c>
      <c r="AH27" s="219">
        <f t="shared" si="17"/>
        <v>0</v>
      </c>
      <c r="AI27" s="227">
        <f t="shared" si="26"/>
        <v>0</v>
      </c>
      <c r="AJ27" s="219">
        <f t="shared" si="18"/>
        <v>0</v>
      </c>
      <c r="AK27" s="219">
        <f t="shared" si="18"/>
        <v>0</v>
      </c>
      <c r="AL27" s="219">
        <f t="shared" si="18"/>
        <v>0</v>
      </c>
      <c r="AM27" s="219">
        <f t="shared" si="18"/>
        <v>0</v>
      </c>
      <c r="AN27" s="219">
        <f t="shared" si="18"/>
        <v>0</v>
      </c>
      <c r="AO27" s="219">
        <f t="shared" si="18"/>
        <v>0</v>
      </c>
      <c r="AP27" s="219">
        <f t="shared" si="18"/>
        <v>0</v>
      </c>
      <c r="AQ27" s="219">
        <f t="shared" si="18"/>
        <v>0</v>
      </c>
      <c r="AR27" s="219">
        <f t="shared" si="18"/>
        <v>0</v>
      </c>
      <c r="AS27" s="219">
        <f t="shared" si="18"/>
        <v>0</v>
      </c>
      <c r="AT27" s="219">
        <f t="shared" si="18"/>
        <v>0</v>
      </c>
      <c r="AU27" s="219">
        <f t="shared" si="18"/>
        <v>0</v>
      </c>
      <c r="AV27" s="227"/>
      <c r="AW27" s="79">
        <f>$AW$18</f>
        <v>0</v>
      </c>
      <c r="AX27" s="69">
        <f t="shared" si="19"/>
        <v>0</v>
      </c>
      <c r="AY27" s="196">
        <f t="shared" si="27"/>
        <v>0</v>
      </c>
      <c r="AZ27" s="196">
        <f t="shared" ref="AZ27:AZ31" si="34">IF(AX18=0,0,BE18+AY27-1)</f>
        <v>0</v>
      </c>
      <c r="BA27" s="196"/>
      <c r="BB27" s="219"/>
      <c r="BC27" s="219"/>
      <c r="BD27" s="219"/>
      <c r="BE27" s="219"/>
      <c r="BF27" s="219">
        <f t="shared" si="20"/>
        <v>0</v>
      </c>
      <c r="BG27" s="219">
        <f t="shared" si="20"/>
        <v>0</v>
      </c>
      <c r="BH27" s="219">
        <f t="shared" si="20"/>
        <v>0</v>
      </c>
      <c r="BI27" s="219">
        <f t="shared" si="20"/>
        <v>0</v>
      </c>
      <c r="BJ27" s="219">
        <f t="shared" si="20"/>
        <v>0</v>
      </c>
      <c r="BK27" s="219">
        <f t="shared" si="20"/>
        <v>0</v>
      </c>
      <c r="BL27" s="219">
        <f t="shared" si="20"/>
        <v>0</v>
      </c>
      <c r="BM27" s="219">
        <f t="shared" si="20"/>
        <v>0</v>
      </c>
      <c r="BN27" s="219">
        <f t="shared" si="20"/>
        <v>0</v>
      </c>
      <c r="BO27" s="219">
        <f t="shared" si="20"/>
        <v>0</v>
      </c>
      <c r="BP27" s="219">
        <f t="shared" si="20"/>
        <v>0</v>
      </c>
      <c r="BQ27" s="219">
        <f t="shared" si="20"/>
        <v>0</v>
      </c>
      <c r="BT27" s="219">
        <f t="shared" si="28"/>
        <v>0</v>
      </c>
      <c r="BU27" s="219">
        <f t="shared" si="28"/>
        <v>0</v>
      </c>
      <c r="BV27" s="219">
        <f t="shared" si="28"/>
        <v>0</v>
      </c>
      <c r="BW27" s="219">
        <f t="shared" si="28"/>
        <v>0</v>
      </c>
      <c r="BX27" s="219">
        <f t="shared" si="28"/>
        <v>0</v>
      </c>
      <c r="BY27" s="219">
        <f t="shared" si="28"/>
        <v>0</v>
      </c>
      <c r="BZ27" s="219">
        <f t="shared" si="28"/>
        <v>0</v>
      </c>
      <c r="CA27" s="219">
        <f t="shared" si="28"/>
        <v>0</v>
      </c>
      <c r="CB27" s="219">
        <f t="shared" si="28"/>
        <v>0</v>
      </c>
      <c r="CC27" s="219">
        <f t="shared" si="28"/>
        <v>0</v>
      </c>
      <c r="CD27" s="219">
        <f t="shared" si="28"/>
        <v>0</v>
      </c>
      <c r="CE27" s="219">
        <f t="shared" si="28"/>
        <v>0</v>
      </c>
      <c r="CF27" s="227"/>
      <c r="CG27" s="372">
        <f t="shared" si="29"/>
        <v>0</v>
      </c>
      <c r="CH27" s="373">
        <f>IF(CH18=0,0,IFERROR(MATCH(CL18,$CP$14:$DA$14,0),0)+24)</f>
        <v>0</v>
      </c>
      <c r="CI27" s="374">
        <f>IF(CH27=0,0,CH27+1+CN18)</f>
        <v>0</v>
      </c>
      <c r="CJ27" s="374">
        <f>IF(CH18=0,0,CO18+CI27-1)</f>
        <v>0</v>
      </c>
      <c r="CK27" s="196"/>
      <c r="CL27" s="219"/>
      <c r="CM27" s="219"/>
      <c r="CN27" s="219"/>
      <c r="CO27" s="219"/>
      <c r="CP27" s="219">
        <f t="shared" si="31"/>
        <v>0</v>
      </c>
      <c r="CQ27" s="219">
        <f t="shared" si="31"/>
        <v>0</v>
      </c>
      <c r="CR27" s="219">
        <f t="shared" si="31"/>
        <v>0</v>
      </c>
      <c r="CS27" s="219">
        <f t="shared" si="31"/>
        <v>0</v>
      </c>
      <c r="CT27" s="219">
        <f t="shared" si="31"/>
        <v>0</v>
      </c>
      <c r="CU27" s="219">
        <f t="shared" si="31"/>
        <v>0</v>
      </c>
      <c r="CV27" s="219">
        <f t="shared" si="31"/>
        <v>0</v>
      </c>
      <c r="CW27" s="219">
        <f t="shared" si="31"/>
        <v>0</v>
      </c>
      <c r="CX27" s="219">
        <f t="shared" si="31"/>
        <v>0</v>
      </c>
      <c r="CY27" s="219">
        <f t="shared" si="31"/>
        <v>0</v>
      </c>
      <c r="CZ27" s="219">
        <f t="shared" si="31"/>
        <v>0</v>
      </c>
      <c r="DA27" s="219">
        <f t="shared" si="31"/>
        <v>0</v>
      </c>
    </row>
    <row r="28" spans="1:105" x14ac:dyDescent="0.25">
      <c r="A28" s="79">
        <f>'Beräkningshjälp Lån'!$A$6</f>
        <v>0</v>
      </c>
      <c r="B28" s="196">
        <f t="shared" si="32"/>
        <v>0</v>
      </c>
      <c r="C28" s="196">
        <f t="shared" si="24"/>
        <v>0</v>
      </c>
      <c r="D28" s="196">
        <f t="shared" si="33"/>
        <v>0</v>
      </c>
      <c r="E28" s="196"/>
      <c r="F28" s="196"/>
      <c r="G28" s="196"/>
      <c r="H28" s="196"/>
      <c r="I28" s="196"/>
      <c r="J28" s="219">
        <f t="shared" si="25"/>
        <v>0</v>
      </c>
      <c r="K28" s="219">
        <f t="shared" si="25"/>
        <v>0</v>
      </c>
      <c r="L28" s="219">
        <f t="shared" si="25"/>
        <v>0</v>
      </c>
      <c r="M28" s="219">
        <f t="shared" si="25"/>
        <v>0</v>
      </c>
      <c r="N28" s="219">
        <f t="shared" si="25"/>
        <v>0</v>
      </c>
      <c r="O28" s="219">
        <f t="shared" si="25"/>
        <v>0</v>
      </c>
      <c r="P28" s="219">
        <f t="shared" si="25"/>
        <v>0</v>
      </c>
      <c r="Q28" s="219">
        <f t="shared" si="25"/>
        <v>0</v>
      </c>
      <c r="R28" s="219">
        <f t="shared" si="25"/>
        <v>0</v>
      </c>
      <c r="S28" s="219">
        <f t="shared" si="25"/>
        <v>0</v>
      </c>
      <c r="T28" s="219">
        <f t="shared" si="25"/>
        <v>0</v>
      </c>
      <c r="U28" s="219">
        <f t="shared" si="25"/>
        <v>0</v>
      </c>
      <c r="W28" s="219">
        <f t="shared" si="17"/>
        <v>0</v>
      </c>
      <c r="X28" s="219">
        <f t="shared" si="17"/>
        <v>0</v>
      </c>
      <c r="Y28" s="219">
        <f t="shared" si="17"/>
        <v>0</v>
      </c>
      <c r="Z28" s="219">
        <f t="shared" si="17"/>
        <v>0</v>
      </c>
      <c r="AA28" s="219">
        <f t="shared" si="17"/>
        <v>0</v>
      </c>
      <c r="AB28" s="219">
        <f t="shared" si="17"/>
        <v>0</v>
      </c>
      <c r="AC28" s="219">
        <f t="shared" si="17"/>
        <v>0</v>
      </c>
      <c r="AD28" s="219">
        <f t="shared" si="17"/>
        <v>0</v>
      </c>
      <c r="AE28" s="219">
        <f t="shared" si="17"/>
        <v>0</v>
      </c>
      <c r="AF28" s="219">
        <f t="shared" si="17"/>
        <v>0</v>
      </c>
      <c r="AG28" s="219">
        <f t="shared" si="17"/>
        <v>0</v>
      </c>
      <c r="AH28" s="219">
        <f t="shared" si="17"/>
        <v>0</v>
      </c>
      <c r="AI28" s="227">
        <f t="shared" si="26"/>
        <v>0</v>
      </c>
      <c r="AJ28" s="219">
        <f t="shared" si="18"/>
        <v>0</v>
      </c>
      <c r="AK28" s="219">
        <f t="shared" si="18"/>
        <v>0</v>
      </c>
      <c r="AL28" s="219">
        <f t="shared" si="18"/>
        <v>0</v>
      </c>
      <c r="AM28" s="219">
        <f t="shared" si="18"/>
        <v>0</v>
      </c>
      <c r="AN28" s="219">
        <f t="shared" si="18"/>
        <v>0</v>
      </c>
      <c r="AO28" s="219">
        <f t="shared" si="18"/>
        <v>0</v>
      </c>
      <c r="AP28" s="219">
        <f t="shared" si="18"/>
        <v>0</v>
      </c>
      <c r="AQ28" s="219">
        <f t="shared" si="18"/>
        <v>0</v>
      </c>
      <c r="AR28" s="219">
        <f t="shared" si="18"/>
        <v>0</v>
      </c>
      <c r="AS28" s="219">
        <f t="shared" si="18"/>
        <v>0</v>
      </c>
      <c r="AT28" s="219">
        <f t="shared" si="18"/>
        <v>0</v>
      </c>
      <c r="AU28" s="219">
        <f t="shared" si="18"/>
        <v>0</v>
      </c>
      <c r="AV28" s="227"/>
      <c r="AW28" s="79">
        <f>$AW$19</f>
        <v>0</v>
      </c>
      <c r="AX28" s="69">
        <f t="shared" si="19"/>
        <v>0</v>
      </c>
      <c r="AY28" s="196">
        <f t="shared" si="27"/>
        <v>0</v>
      </c>
      <c r="AZ28" s="196">
        <f t="shared" si="34"/>
        <v>0</v>
      </c>
      <c r="BA28" s="196"/>
      <c r="BB28" s="219"/>
      <c r="BC28" s="219"/>
      <c r="BD28" s="219"/>
      <c r="BE28" s="219"/>
      <c r="BF28" s="219">
        <f t="shared" si="20"/>
        <v>0</v>
      </c>
      <c r="BG28" s="219">
        <f t="shared" si="20"/>
        <v>0</v>
      </c>
      <c r="BH28" s="219">
        <f t="shared" si="20"/>
        <v>0</v>
      </c>
      <c r="BI28" s="219">
        <f t="shared" si="20"/>
        <v>0</v>
      </c>
      <c r="BJ28" s="219">
        <f t="shared" si="20"/>
        <v>0</v>
      </c>
      <c r="BK28" s="219">
        <f t="shared" si="20"/>
        <v>0</v>
      </c>
      <c r="BL28" s="219">
        <f t="shared" si="20"/>
        <v>0</v>
      </c>
      <c r="BM28" s="219">
        <f t="shared" si="20"/>
        <v>0</v>
      </c>
      <c r="BN28" s="219">
        <f t="shared" si="20"/>
        <v>0</v>
      </c>
      <c r="BO28" s="219">
        <f t="shared" si="20"/>
        <v>0</v>
      </c>
      <c r="BP28" s="219">
        <f t="shared" si="20"/>
        <v>0</v>
      </c>
      <c r="BQ28" s="219">
        <f t="shared" si="20"/>
        <v>0</v>
      </c>
      <c r="BT28" s="219">
        <f t="shared" si="28"/>
        <v>0</v>
      </c>
      <c r="BU28" s="219">
        <f t="shared" si="28"/>
        <v>0</v>
      </c>
      <c r="BV28" s="219">
        <f t="shared" si="28"/>
        <v>0</v>
      </c>
      <c r="BW28" s="219">
        <f t="shared" si="28"/>
        <v>0</v>
      </c>
      <c r="BX28" s="219">
        <f t="shared" si="28"/>
        <v>0</v>
      </c>
      <c r="BY28" s="219">
        <f t="shared" si="28"/>
        <v>0</v>
      </c>
      <c r="BZ28" s="219">
        <f t="shared" si="28"/>
        <v>0</v>
      </c>
      <c r="CA28" s="219">
        <f t="shared" si="28"/>
        <v>0</v>
      </c>
      <c r="CB28" s="219">
        <f t="shared" si="28"/>
        <v>0</v>
      </c>
      <c r="CC28" s="219">
        <f t="shared" si="28"/>
        <v>0</v>
      </c>
      <c r="CD28" s="219">
        <f t="shared" si="28"/>
        <v>0</v>
      </c>
      <c r="CE28" s="219">
        <f t="shared" si="28"/>
        <v>0</v>
      </c>
      <c r="CF28" s="227"/>
      <c r="CG28" s="372">
        <f t="shared" si="29"/>
        <v>0</v>
      </c>
      <c r="CH28" s="373">
        <f>IF(CH19=0,0,IFERROR(MATCH(CL19,$CP$14:$DA$14,0),0)+24)</f>
        <v>0</v>
      </c>
      <c r="CI28" s="374">
        <f t="shared" si="30"/>
        <v>0</v>
      </c>
      <c r="CJ28" s="374">
        <f>IF(CH19=0,0,CO19+CI28-1)</f>
        <v>0</v>
      </c>
      <c r="CK28" s="196"/>
      <c r="CL28" s="219"/>
      <c r="CM28" s="219"/>
      <c r="CN28" s="219"/>
      <c r="CO28" s="219"/>
      <c r="CP28" s="219">
        <f t="shared" si="31"/>
        <v>0</v>
      </c>
      <c r="CQ28" s="219">
        <f t="shared" si="31"/>
        <v>0</v>
      </c>
      <c r="CR28" s="219">
        <f t="shared" si="31"/>
        <v>0</v>
      </c>
      <c r="CS28" s="219">
        <f t="shared" si="31"/>
        <v>0</v>
      </c>
      <c r="CT28" s="219">
        <f t="shared" si="31"/>
        <v>0</v>
      </c>
      <c r="CU28" s="219">
        <f t="shared" si="31"/>
        <v>0</v>
      </c>
      <c r="CV28" s="219">
        <f t="shared" si="31"/>
        <v>0</v>
      </c>
      <c r="CW28" s="219">
        <f t="shared" si="31"/>
        <v>0</v>
      </c>
      <c r="CX28" s="219">
        <f t="shared" si="31"/>
        <v>0</v>
      </c>
      <c r="CY28" s="219">
        <f t="shared" si="31"/>
        <v>0</v>
      </c>
      <c r="CZ28" s="219">
        <f t="shared" si="31"/>
        <v>0</v>
      </c>
      <c r="DA28" s="219">
        <f t="shared" si="31"/>
        <v>0</v>
      </c>
    </row>
    <row r="29" spans="1:105" x14ac:dyDescent="0.25">
      <c r="A29" s="79">
        <f>'Beräkningshjälp Lån'!$A$7</f>
        <v>0</v>
      </c>
      <c r="B29" s="196">
        <f t="shared" si="32"/>
        <v>0</v>
      </c>
      <c r="C29" s="196">
        <f t="shared" si="24"/>
        <v>0</v>
      </c>
      <c r="D29" s="196">
        <f t="shared" si="33"/>
        <v>0</v>
      </c>
      <c r="E29" s="196"/>
      <c r="F29" s="196"/>
      <c r="G29" s="196"/>
      <c r="H29" s="196"/>
      <c r="I29" s="196"/>
      <c r="J29" s="219">
        <f t="shared" si="25"/>
        <v>0</v>
      </c>
      <c r="K29" s="219">
        <f t="shared" si="25"/>
        <v>0</v>
      </c>
      <c r="L29" s="219">
        <f t="shared" si="25"/>
        <v>0</v>
      </c>
      <c r="M29" s="219">
        <f t="shared" si="25"/>
        <v>0</v>
      </c>
      <c r="N29" s="219">
        <f t="shared" si="25"/>
        <v>0</v>
      </c>
      <c r="O29" s="219">
        <f t="shared" si="25"/>
        <v>0</v>
      </c>
      <c r="P29" s="219">
        <f t="shared" si="25"/>
        <v>0</v>
      </c>
      <c r="Q29" s="219">
        <f t="shared" si="25"/>
        <v>0</v>
      </c>
      <c r="R29" s="219">
        <f t="shared" si="25"/>
        <v>0</v>
      </c>
      <c r="S29" s="219">
        <f t="shared" si="25"/>
        <v>0</v>
      </c>
      <c r="T29" s="219">
        <f t="shared" si="25"/>
        <v>0</v>
      </c>
      <c r="U29" s="219">
        <f t="shared" si="25"/>
        <v>0</v>
      </c>
      <c r="W29" s="219">
        <f t="shared" si="17"/>
        <v>0</v>
      </c>
      <c r="X29" s="219">
        <f t="shared" si="17"/>
        <v>0</v>
      </c>
      <c r="Y29" s="219">
        <f t="shared" si="17"/>
        <v>0</v>
      </c>
      <c r="Z29" s="219">
        <f t="shared" si="17"/>
        <v>0</v>
      </c>
      <c r="AA29" s="219">
        <f t="shared" si="17"/>
        <v>0</v>
      </c>
      <c r="AB29" s="219">
        <f t="shared" si="17"/>
        <v>0</v>
      </c>
      <c r="AC29" s="219">
        <f t="shared" si="17"/>
        <v>0</v>
      </c>
      <c r="AD29" s="219">
        <f t="shared" si="17"/>
        <v>0</v>
      </c>
      <c r="AE29" s="219">
        <f t="shared" si="17"/>
        <v>0</v>
      </c>
      <c r="AF29" s="219">
        <f t="shared" si="17"/>
        <v>0</v>
      </c>
      <c r="AG29" s="219">
        <f t="shared" si="17"/>
        <v>0</v>
      </c>
      <c r="AH29" s="219">
        <f t="shared" si="17"/>
        <v>0</v>
      </c>
      <c r="AI29" s="227">
        <f t="shared" si="26"/>
        <v>0</v>
      </c>
      <c r="AJ29" s="219">
        <f t="shared" si="18"/>
        <v>0</v>
      </c>
      <c r="AK29" s="219">
        <f t="shared" si="18"/>
        <v>0</v>
      </c>
      <c r="AL29" s="219">
        <f t="shared" si="18"/>
        <v>0</v>
      </c>
      <c r="AM29" s="219">
        <f t="shared" si="18"/>
        <v>0</v>
      </c>
      <c r="AN29" s="219">
        <f t="shared" si="18"/>
        <v>0</v>
      </c>
      <c r="AO29" s="219">
        <f t="shared" si="18"/>
        <v>0</v>
      </c>
      <c r="AP29" s="219">
        <f t="shared" si="18"/>
        <v>0</v>
      </c>
      <c r="AQ29" s="219">
        <f t="shared" si="18"/>
        <v>0</v>
      </c>
      <c r="AR29" s="219">
        <f t="shared" si="18"/>
        <v>0</v>
      </c>
      <c r="AS29" s="219">
        <f t="shared" si="18"/>
        <v>0</v>
      </c>
      <c r="AT29" s="219">
        <f t="shared" si="18"/>
        <v>0</v>
      </c>
      <c r="AU29" s="219">
        <f t="shared" si="18"/>
        <v>0</v>
      </c>
      <c r="AV29" s="227"/>
      <c r="AW29" s="79">
        <f>$AW$20</f>
        <v>0</v>
      </c>
      <c r="AX29" s="69">
        <f t="shared" si="19"/>
        <v>0</v>
      </c>
      <c r="AY29" s="196">
        <f t="shared" si="27"/>
        <v>0</v>
      </c>
      <c r="AZ29" s="196">
        <f t="shared" si="34"/>
        <v>0</v>
      </c>
      <c r="BA29" s="196"/>
      <c r="BB29" s="219"/>
      <c r="BC29" s="219"/>
      <c r="BD29" s="219"/>
      <c r="BE29" s="219"/>
      <c r="BF29" s="219">
        <f t="shared" si="20"/>
        <v>0</v>
      </c>
      <c r="BG29" s="219">
        <f t="shared" si="20"/>
        <v>0</v>
      </c>
      <c r="BH29" s="219">
        <f t="shared" si="20"/>
        <v>0</v>
      </c>
      <c r="BI29" s="219">
        <f t="shared" si="20"/>
        <v>0</v>
      </c>
      <c r="BJ29" s="219">
        <f t="shared" si="20"/>
        <v>0</v>
      </c>
      <c r="BK29" s="219">
        <f t="shared" si="20"/>
        <v>0</v>
      </c>
      <c r="BL29" s="219">
        <f t="shared" si="20"/>
        <v>0</v>
      </c>
      <c r="BM29" s="219">
        <f t="shared" si="20"/>
        <v>0</v>
      </c>
      <c r="BN29" s="219">
        <f t="shared" si="20"/>
        <v>0</v>
      </c>
      <c r="BO29" s="219">
        <f t="shared" si="20"/>
        <v>0</v>
      </c>
      <c r="BP29" s="219">
        <f t="shared" si="20"/>
        <v>0</v>
      </c>
      <c r="BQ29" s="219">
        <f t="shared" si="20"/>
        <v>0</v>
      </c>
      <c r="BT29" s="219">
        <f t="shared" si="28"/>
        <v>0</v>
      </c>
      <c r="BU29" s="219">
        <f t="shared" si="28"/>
        <v>0</v>
      </c>
      <c r="BV29" s="219">
        <f t="shared" si="28"/>
        <v>0</v>
      </c>
      <c r="BW29" s="219">
        <f t="shared" si="28"/>
        <v>0</v>
      </c>
      <c r="BX29" s="219">
        <f t="shared" si="28"/>
        <v>0</v>
      </c>
      <c r="BY29" s="219">
        <f t="shared" si="28"/>
        <v>0</v>
      </c>
      <c r="BZ29" s="219">
        <f t="shared" si="28"/>
        <v>0</v>
      </c>
      <c r="CA29" s="219">
        <f t="shared" si="28"/>
        <v>0</v>
      </c>
      <c r="CB29" s="219">
        <f t="shared" si="28"/>
        <v>0</v>
      </c>
      <c r="CC29" s="219">
        <f t="shared" si="28"/>
        <v>0</v>
      </c>
      <c r="CD29" s="219">
        <f t="shared" si="28"/>
        <v>0</v>
      </c>
      <c r="CE29" s="219">
        <f t="shared" si="28"/>
        <v>0</v>
      </c>
      <c r="CF29" s="227"/>
      <c r="CG29" s="372">
        <f t="shared" si="29"/>
        <v>0</v>
      </c>
      <c r="CH29" s="373">
        <f t="shared" si="22"/>
        <v>0</v>
      </c>
      <c r="CI29" s="374">
        <f t="shared" si="30"/>
        <v>0</v>
      </c>
      <c r="CJ29" s="374">
        <f t="shared" ref="CJ29:CJ31" si="35">IF(CH20=0,0,CO20+CI29-1)</f>
        <v>0</v>
      </c>
      <c r="CK29" s="196"/>
      <c r="CL29" s="219"/>
      <c r="CM29" s="219"/>
      <c r="CN29" s="219"/>
      <c r="CO29" s="219"/>
      <c r="CP29" s="219">
        <f t="shared" si="31"/>
        <v>0</v>
      </c>
      <c r="CQ29" s="219">
        <f t="shared" si="31"/>
        <v>0</v>
      </c>
      <c r="CR29" s="219">
        <f t="shared" si="31"/>
        <v>0</v>
      </c>
      <c r="CS29" s="219">
        <f t="shared" si="31"/>
        <v>0</v>
      </c>
      <c r="CT29" s="219">
        <f t="shared" si="31"/>
        <v>0</v>
      </c>
      <c r="CU29" s="219">
        <f t="shared" si="31"/>
        <v>0</v>
      </c>
      <c r="CV29" s="219">
        <f t="shared" si="31"/>
        <v>0</v>
      </c>
      <c r="CW29" s="219">
        <f t="shared" si="31"/>
        <v>0</v>
      </c>
      <c r="CX29" s="219">
        <f t="shared" si="31"/>
        <v>0</v>
      </c>
      <c r="CY29" s="219">
        <f t="shared" si="31"/>
        <v>0</v>
      </c>
      <c r="CZ29" s="219">
        <f t="shared" si="31"/>
        <v>0</v>
      </c>
      <c r="DA29" s="219">
        <f t="shared" si="31"/>
        <v>0</v>
      </c>
    </row>
    <row r="30" spans="1:105" x14ac:dyDescent="0.25">
      <c r="A30" s="79">
        <f>'Beräkningshjälp Lån'!$A$8</f>
        <v>0</v>
      </c>
      <c r="B30" s="196">
        <f t="shared" si="32"/>
        <v>0</v>
      </c>
      <c r="C30" s="196">
        <f t="shared" si="24"/>
        <v>0</v>
      </c>
      <c r="D30" s="196">
        <f t="shared" si="33"/>
        <v>0</v>
      </c>
      <c r="E30" s="196"/>
      <c r="F30" s="196"/>
      <c r="G30" s="196"/>
      <c r="H30" s="196"/>
      <c r="I30" s="196"/>
      <c r="J30" s="219">
        <f t="shared" si="25"/>
        <v>0</v>
      </c>
      <c r="K30" s="219">
        <f t="shared" si="25"/>
        <v>0</v>
      </c>
      <c r="L30" s="219">
        <f t="shared" si="25"/>
        <v>0</v>
      </c>
      <c r="M30" s="219">
        <f t="shared" si="25"/>
        <v>0</v>
      </c>
      <c r="N30" s="219">
        <f t="shared" si="25"/>
        <v>0</v>
      </c>
      <c r="O30" s="219">
        <f t="shared" si="25"/>
        <v>0</v>
      </c>
      <c r="P30" s="219">
        <f t="shared" si="25"/>
        <v>0</v>
      </c>
      <c r="Q30" s="219">
        <f t="shared" si="25"/>
        <v>0</v>
      </c>
      <c r="R30" s="219">
        <f t="shared" si="25"/>
        <v>0</v>
      </c>
      <c r="S30" s="219">
        <f t="shared" si="25"/>
        <v>0</v>
      </c>
      <c r="T30" s="219">
        <f t="shared" si="25"/>
        <v>0</v>
      </c>
      <c r="U30" s="219">
        <f t="shared" si="25"/>
        <v>0</v>
      </c>
      <c r="W30" s="219">
        <f t="shared" si="17"/>
        <v>0</v>
      </c>
      <c r="X30" s="219">
        <f t="shared" si="17"/>
        <v>0</v>
      </c>
      <c r="Y30" s="219">
        <f t="shared" si="17"/>
        <v>0</v>
      </c>
      <c r="Z30" s="219">
        <f t="shared" si="17"/>
        <v>0</v>
      </c>
      <c r="AA30" s="219">
        <f t="shared" si="17"/>
        <v>0</v>
      </c>
      <c r="AB30" s="219">
        <f t="shared" si="17"/>
        <v>0</v>
      </c>
      <c r="AC30" s="219">
        <f t="shared" si="17"/>
        <v>0</v>
      </c>
      <c r="AD30" s="219">
        <f t="shared" si="17"/>
        <v>0</v>
      </c>
      <c r="AE30" s="219">
        <f t="shared" si="17"/>
        <v>0</v>
      </c>
      <c r="AF30" s="219">
        <f t="shared" si="17"/>
        <v>0</v>
      </c>
      <c r="AG30" s="219">
        <f t="shared" si="17"/>
        <v>0</v>
      </c>
      <c r="AH30" s="219">
        <f t="shared" si="17"/>
        <v>0</v>
      </c>
      <c r="AI30" s="227">
        <f t="shared" si="26"/>
        <v>0</v>
      </c>
      <c r="AJ30" s="219">
        <f t="shared" si="18"/>
        <v>0</v>
      </c>
      <c r="AK30" s="219">
        <f t="shared" si="18"/>
        <v>0</v>
      </c>
      <c r="AL30" s="219">
        <f t="shared" si="18"/>
        <v>0</v>
      </c>
      <c r="AM30" s="219">
        <f t="shared" si="18"/>
        <v>0</v>
      </c>
      <c r="AN30" s="219">
        <f t="shared" si="18"/>
        <v>0</v>
      </c>
      <c r="AO30" s="219">
        <f t="shared" si="18"/>
        <v>0</v>
      </c>
      <c r="AP30" s="219">
        <f t="shared" si="18"/>
        <v>0</v>
      </c>
      <c r="AQ30" s="219">
        <f t="shared" si="18"/>
        <v>0</v>
      </c>
      <c r="AR30" s="219">
        <f t="shared" si="18"/>
        <v>0</v>
      </c>
      <c r="AS30" s="219">
        <f t="shared" si="18"/>
        <v>0</v>
      </c>
      <c r="AT30" s="219">
        <f t="shared" si="18"/>
        <v>0</v>
      </c>
      <c r="AU30" s="219">
        <f t="shared" si="18"/>
        <v>0</v>
      </c>
      <c r="AV30" s="227"/>
      <c r="AW30" s="79">
        <f>$AW$21</f>
        <v>0</v>
      </c>
      <c r="AX30" s="69">
        <f t="shared" si="19"/>
        <v>0</v>
      </c>
      <c r="AY30" s="196">
        <f t="shared" si="27"/>
        <v>0</v>
      </c>
      <c r="AZ30" s="196">
        <f t="shared" si="34"/>
        <v>0</v>
      </c>
      <c r="BA30" s="196"/>
      <c r="BB30" s="219"/>
      <c r="BC30" s="219"/>
      <c r="BD30" s="219"/>
      <c r="BE30" s="219"/>
      <c r="BF30" s="219">
        <f t="shared" si="20"/>
        <v>0</v>
      </c>
      <c r="BG30" s="219">
        <f t="shared" si="20"/>
        <v>0</v>
      </c>
      <c r="BH30" s="219">
        <f t="shared" si="20"/>
        <v>0</v>
      </c>
      <c r="BI30" s="219">
        <f t="shared" si="20"/>
        <v>0</v>
      </c>
      <c r="BJ30" s="219">
        <f t="shared" si="20"/>
        <v>0</v>
      </c>
      <c r="BK30" s="219">
        <f t="shared" si="20"/>
        <v>0</v>
      </c>
      <c r="BL30" s="219">
        <f t="shared" si="20"/>
        <v>0</v>
      </c>
      <c r="BM30" s="219">
        <f t="shared" si="20"/>
        <v>0</v>
      </c>
      <c r="BN30" s="219">
        <f t="shared" si="20"/>
        <v>0</v>
      </c>
      <c r="BO30" s="219">
        <f t="shared" si="20"/>
        <v>0</v>
      </c>
      <c r="BP30" s="219">
        <f t="shared" si="20"/>
        <v>0</v>
      </c>
      <c r="BQ30" s="219">
        <f t="shared" si="20"/>
        <v>0</v>
      </c>
      <c r="BT30" s="219">
        <f t="shared" si="28"/>
        <v>0</v>
      </c>
      <c r="BU30" s="219">
        <f t="shared" si="28"/>
        <v>0</v>
      </c>
      <c r="BV30" s="219">
        <f t="shared" si="28"/>
        <v>0</v>
      </c>
      <c r="BW30" s="219">
        <f t="shared" si="28"/>
        <v>0</v>
      </c>
      <c r="BX30" s="219">
        <f t="shared" si="28"/>
        <v>0</v>
      </c>
      <c r="BY30" s="219">
        <f t="shared" si="28"/>
        <v>0</v>
      </c>
      <c r="BZ30" s="219">
        <f t="shared" si="28"/>
        <v>0</v>
      </c>
      <c r="CA30" s="219">
        <f t="shared" si="28"/>
        <v>0</v>
      </c>
      <c r="CB30" s="219">
        <f t="shared" si="28"/>
        <v>0</v>
      </c>
      <c r="CC30" s="219">
        <f t="shared" si="28"/>
        <v>0</v>
      </c>
      <c r="CD30" s="219">
        <f t="shared" si="28"/>
        <v>0</v>
      </c>
      <c r="CE30" s="219">
        <f t="shared" si="28"/>
        <v>0</v>
      </c>
      <c r="CF30" s="227"/>
      <c r="CG30" s="372">
        <f t="shared" si="29"/>
        <v>0</v>
      </c>
      <c r="CH30" s="373">
        <f t="shared" si="22"/>
        <v>0</v>
      </c>
      <c r="CI30" s="374">
        <f t="shared" si="30"/>
        <v>0</v>
      </c>
      <c r="CJ30" s="374">
        <f t="shared" si="35"/>
        <v>0</v>
      </c>
      <c r="CK30" s="196"/>
      <c r="CL30" s="219"/>
      <c r="CM30" s="219"/>
      <c r="CN30" s="219"/>
      <c r="CO30" s="219"/>
      <c r="CP30" s="219">
        <f t="shared" si="31"/>
        <v>0</v>
      </c>
      <c r="CQ30" s="219">
        <f t="shared" si="31"/>
        <v>0</v>
      </c>
      <c r="CR30" s="219">
        <f t="shared" si="31"/>
        <v>0</v>
      </c>
      <c r="CS30" s="219">
        <f t="shared" si="31"/>
        <v>0</v>
      </c>
      <c r="CT30" s="219">
        <f t="shared" si="31"/>
        <v>0</v>
      </c>
      <c r="CU30" s="219">
        <f t="shared" si="31"/>
        <v>0</v>
      </c>
      <c r="CV30" s="219">
        <f t="shared" si="31"/>
        <v>0</v>
      </c>
      <c r="CW30" s="219">
        <f t="shared" si="31"/>
        <v>0</v>
      </c>
      <c r="CX30" s="219">
        <f t="shared" si="31"/>
        <v>0</v>
      </c>
      <c r="CY30" s="219">
        <f t="shared" si="31"/>
        <v>0</v>
      </c>
      <c r="CZ30" s="219">
        <f t="shared" si="31"/>
        <v>0</v>
      </c>
      <c r="DA30" s="219">
        <f t="shared" si="31"/>
        <v>0</v>
      </c>
    </row>
    <row r="31" spans="1:105" x14ac:dyDescent="0.25">
      <c r="A31" s="79">
        <f>'Beräkningshjälp Lån'!$A$9</f>
        <v>0</v>
      </c>
      <c r="B31" s="196">
        <f t="shared" si="32"/>
        <v>0</v>
      </c>
      <c r="C31" s="196">
        <f t="shared" si="24"/>
        <v>0</v>
      </c>
      <c r="D31" s="196">
        <f t="shared" si="33"/>
        <v>0</v>
      </c>
      <c r="E31" s="196"/>
      <c r="F31" s="196"/>
      <c r="G31" s="196"/>
      <c r="H31" s="196"/>
      <c r="I31" s="196"/>
      <c r="J31" s="219">
        <f t="shared" si="25"/>
        <v>0</v>
      </c>
      <c r="K31" s="219">
        <f t="shared" si="25"/>
        <v>0</v>
      </c>
      <c r="L31" s="219">
        <f t="shared" si="25"/>
        <v>0</v>
      </c>
      <c r="M31" s="219">
        <f t="shared" si="25"/>
        <v>0</v>
      </c>
      <c r="N31" s="219">
        <f t="shared" si="25"/>
        <v>0</v>
      </c>
      <c r="O31" s="219">
        <f t="shared" si="25"/>
        <v>0</v>
      </c>
      <c r="P31" s="219">
        <f t="shared" si="25"/>
        <v>0</v>
      </c>
      <c r="Q31" s="219">
        <f t="shared" si="25"/>
        <v>0</v>
      </c>
      <c r="R31" s="219">
        <f t="shared" si="25"/>
        <v>0</v>
      </c>
      <c r="S31" s="219">
        <f t="shared" si="25"/>
        <v>0</v>
      </c>
      <c r="T31" s="219">
        <f t="shared" si="25"/>
        <v>0</v>
      </c>
      <c r="U31" s="219">
        <f t="shared" si="25"/>
        <v>0</v>
      </c>
      <c r="W31" s="219">
        <f t="shared" si="17"/>
        <v>0</v>
      </c>
      <c r="X31" s="219">
        <f t="shared" si="17"/>
        <v>0</v>
      </c>
      <c r="Y31" s="219">
        <f t="shared" si="17"/>
        <v>0</v>
      </c>
      <c r="Z31" s="219">
        <f t="shared" si="17"/>
        <v>0</v>
      </c>
      <c r="AA31" s="219">
        <f t="shared" si="17"/>
        <v>0</v>
      </c>
      <c r="AB31" s="219">
        <f t="shared" si="17"/>
        <v>0</v>
      </c>
      <c r="AC31" s="219">
        <f t="shared" si="17"/>
        <v>0</v>
      </c>
      <c r="AD31" s="219">
        <f t="shared" si="17"/>
        <v>0</v>
      </c>
      <c r="AE31" s="219">
        <f t="shared" si="17"/>
        <v>0</v>
      </c>
      <c r="AF31" s="219">
        <f t="shared" si="17"/>
        <v>0</v>
      </c>
      <c r="AG31" s="219">
        <f t="shared" si="17"/>
        <v>0</v>
      </c>
      <c r="AH31" s="219">
        <f t="shared" si="17"/>
        <v>0</v>
      </c>
      <c r="AI31" s="227">
        <f t="shared" si="26"/>
        <v>0</v>
      </c>
      <c r="AJ31" s="219">
        <f t="shared" si="18"/>
        <v>0</v>
      </c>
      <c r="AK31" s="219">
        <f t="shared" si="18"/>
        <v>0</v>
      </c>
      <c r="AL31" s="219">
        <f t="shared" si="18"/>
        <v>0</v>
      </c>
      <c r="AM31" s="219">
        <f t="shared" si="18"/>
        <v>0</v>
      </c>
      <c r="AN31" s="219">
        <f t="shared" si="18"/>
        <v>0</v>
      </c>
      <c r="AO31" s="219">
        <f t="shared" si="18"/>
        <v>0</v>
      </c>
      <c r="AP31" s="219">
        <f t="shared" si="18"/>
        <v>0</v>
      </c>
      <c r="AQ31" s="219">
        <f t="shared" si="18"/>
        <v>0</v>
      </c>
      <c r="AR31" s="219">
        <f t="shared" si="18"/>
        <v>0</v>
      </c>
      <c r="AS31" s="219">
        <f t="shared" si="18"/>
        <v>0</v>
      </c>
      <c r="AT31" s="219">
        <f t="shared" si="18"/>
        <v>0</v>
      </c>
      <c r="AU31" s="219">
        <f t="shared" si="18"/>
        <v>0</v>
      </c>
      <c r="AV31" s="227"/>
      <c r="AW31" s="79">
        <f>$AW$22</f>
        <v>0</v>
      </c>
      <c r="AX31" s="69">
        <f t="shared" si="19"/>
        <v>0</v>
      </c>
      <c r="AY31" s="196">
        <f t="shared" si="27"/>
        <v>0</v>
      </c>
      <c r="AZ31" s="196">
        <f t="shared" si="34"/>
        <v>0</v>
      </c>
      <c r="BA31" s="196"/>
      <c r="BB31" s="219"/>
      <c r="BC31" s="219"/>
      <c r="BD31" s="219"/>
      <c r="BE31" s="219"/>
      <c r="BF31" s="219">
        <f t="shared" si="20"/>
        <v>0</v>
      </c>
      <c r="BG31" s="219">
        <f t="shared" si="20"/>
        <v>0</v>
      </c>
      <c r="BH31" s="219">
        <f t="shared" si="20"/>
        <v>0</v>
      </c>
      <c r="BI31" s="219">
        <f t="shared" si="20"/>
        <v>0</v>
      </c>
      <c r="BJ31" s="219">
        <f t="shared" si="20"/>
        <v>0</v>
      </c>
      <c r="BK31" s="219">
        <f t="shared" si="20"/>
        <v>0</v>
      </c>
      <c r="BL31" s="219">
        <f t="shared" si="20"/>
        <v>0</v>
      </c>
      <c r="BM31" s="219">
        <f t="shared" si="20"/>
        <v>0</v>
      </c>
      <c r="BN31" s="219">
        <f t="shared" si="20"/>
        <v>0</v>
      </c>
      <c r="BO31" s="219">
        <f t="shared" si="20"/>
        <v>0</v>
      </c>
      <c r="BP31" s="219">
        <f t="shared" si="20"/>
        <v>0</v>
      </c>
      <c r="BQ31" s="219">
        <f t="shared" si="20"/>
        <v>0</v>
      </c>
      <c r="BT31" s="219">
        <f t="shared" si="28"/>
        <v>0</v>
      </c>
      <c r="BU31" s="219">
        <f t="shared" si="28"/>
        <v>0</v>
      </c>
      <c r="BV31" s="219">
        <f t="shared" si="28"/>
        <v>0</v>
      </c>
      <c r="BW31" s="219">
        <f t="shared" si="28"/>
        <v>0</v>
      </c>
      <c r="BX31" s="219">
        <f t="shared" si="28"/>
        <v>0</v>
      </c>
      <c r="BY31" s="219">
        <f t="shared" si="28"/>
        <v>0</v>
      </c>
      <c r="BZ31" s="219">
        <f t="shared" si="28"/>
        <v>0</v>
      </c>
      <c r="CA31" s="219">
        <f t="shared" si="28"/>
        <v>0</v>
      </c>
      <c r="CB31" s="219">
        <f t="shared" si="28"/>
        <v>0</v>
      </c>
      <c r="CC31" s="219">
        <f t="shared" si="28"/>
        <v>0</v>
      </c>
      <c r="CD31" s="219">
        <f t="shared" si="28"/>
        <v>0</v>
      </c>
      <c r="CE31" s="219">
        <f t="shared" si="28"/>
        <v>0</v>
      </c>
      <c r="CF31" s="227"/>
      <c r="CG31" s="372">
        <f t="shared" si="29"/>
        <v>0</v>
      </c>
      <c r="CH31" s="373">
        <f t="shared" si="22"/>
        <v>0</v>
      </c>
      <c r="CI31" s="374">
        <f t="shared" si="30"/>
        <v>0</v>
      </c>
      <c r="CJ31" s="374">
        <f t="shared" si="35"/>
        <v>0</v>
      </c>
      <c r="CK31" s="196"/>
      <c r="CL31" s="219"/>
      <c r="CM31" s="219"/>
      <c r="CN31" s="219"/>
      <c r="CO31" s="219"/>
      <c r="CP31" s="219">
        <f t="shared" si="31"/>
        <v>0</v>
      </c>
      <c r="CQ31" s="219">
        <f t="shared" si="31"/>
        <v>0</v>
      </c>
      <c r="CR31" s="219">
        <f t="shared" si="31"/>
        <v>0</v>
      </c>
      <c r="CS31" s="219">
        <f t="shared" si="31"/>
        <v>0</v>
      </c>
      <c r="CT31" s="219">
        <f t="shared" si="31"/>
        <v>0</v>
      </c>
      <c r="CU31" s="219">
        <f t="shared" si="31"/>
        <v>0</v>
      </c>
      <c r="CV31" s="219">
        <f t="shared" si="31"/>
        <v>0</v>
      </c>
      <c r="CW31" s="219">
        <f t="shared" si="31"/>
        <v>0</v>
      </c>
      <c r="CX31" s="219">
        <f t="shared" si="31"/>
        <v>0</v>
      </c>
      <c r="CY31" s="219">
        <f t="shared" si="31"/>
        <v>0</v>
      </c>
      <c r="CZ31" s="219">
        <f t="shared" si="31"/>
        <v>0</v>
      </c>
      <c r="DA31" s="219">
        <f t="shared" si="31"/>
        <v>0</v>
      </c>
    </row>
    <row r="32" spans="1:105" x14ac:dyDescent="0.25">
      <c r="J32" s="228" t="s">
        <v>32</v>
      </c>
      <c r="K32" s="228" t="s">
        <v>33</v>
      </c>
      <c r="L32" s="228" t="s">
        <v>34</v>
      </c>
      <c r="M32" s="228" t="s">
        <v>35</v>
      </c>
      <c r="N32" s="228" t="s">
        <v>36</v>
      </c>
      <c r="O32" s="228" t="s">
        <v>37</v>
      </c>
      <c r="P32" s="228" t="s">
        <v>38</v>
      </c>
      <c r="Q32" s="228" t="s">
        <v>39</v>
      </c>
      <c r="R32" s="228" t="s">
        <v>40</v>
      </c>
      <c r="S32" s="228" t="s">
        <v>41</v>
      </c>
      <c r="T32" s="228" t="s">
        <v>42</v>
      </c>
      <c r="U32" s="228" t="s">
        <v>43</v>
      </c>
      <c r="W32" s="228" t="s">
        <v>32</v>
      </c>
      <c r="X32" s="228" t="s">
        <v>33</v>
      </c>
      <c r="Y32" s="228" t="s">
        <v>34</v>
      </c>
      <c r="Z32" s="228" t="s">
        <v>35</v>
      </c>
      <c r="AA32" s="228" t="s">
        <v>36</v>
      </c>
      <c r="AB32" s="228" t="s">
        <v>37</v>
      </c>
      <c r="AC32" s="228" t="s">
        <v>38</v>
      </c>
      <c r="AD32" s="228" t="s">
        <v>39</v>
      </c>
      <c r="AE32" s="228" t="s">
        <v>40</v>
      </c>
      <c r="AF32" s="228" t="s">
        <v>41</v>
      </c>
      <c r="AG32" s="228" t="s">
        <v>42</v>
      </c>
      <c r="AH32" s="228" t="s">
        <v>43</v>
      </c>
      <c r="AI32" s="3"/>
      <c r="AJ32" s="228" t="s">
        <v>32</v>
      </c>
      <c r="AK32" s="228" t="s">
        <v>33</v>
      </c>
      <c r="AL32" s="228" t="s">
        <v>34</v>
      </c>
      <c r="AM32" s="228" t="s">
        <v>35</v>
      </c>
      <c r="AN32" s="228" t="s">
        <v>36</v>
      </c>
      <c r="AO32" s="228" t="s">
        <v>37</v>
      </c>
      <c r="AP32" s="228" t="s">
        <v>38</v>
      </c>
      <c r="AQ32" s="228" t="s">
        <v>39</v>
      </c>
      <c r="AR32" s="228" t="s">
        <v>40</v>
      </c>
      <c r="AS32" s="228" t="s">
        <v>41</v>
      </c>
      <c r="AT32" s="228" t="s">
        <v>42</v>
      </c>
      <c r="AU32" s="228" t="s">
        <v>43</v>
      </c>
      <c r="AV32" s="3"/>
      <c r="AW32" s="3"/>
      <c r="AX32" s="3"/>
      <c r="AY32" s="3"/>
      <c r="AZ32" s="3"/>
      <c r="BA32" s="3"/>
      <c r="BB32" s="3"/>
      <c r="BC32" s="3"/>
      <c r="BD32" s="3"/>
      <c r="BE32" s="3"/>
      <c r="BF32" s="3"/>
      <c r="BG32" s="3"/>
      <c r="BH32" s="3"/>
      <c r="BI32" s="3"/>
      <c r="BJ32" s="3"/>
      <c r="BK32" s="3"/>
      <c r="BL32" s="3"/>
      <c r="BM32" s="3"/>
      <c r="BN32" s="3"/>
      <c r="BO32" s="3"/>
      <c r="BP32" s="3"/>
      <c r="BQ32" s="3"/>
      <c r="BT32" s="228" t="s">
        <v>32</v>
      </c>
      <c r="BU32" s="228" t="s">
        <v>33</v>
      </c>
      <c r="BV32" s="228" t="s">
        <v>34</v>
      </c>
      <c r="BW32" s="228" t="s">
        <v>35</v>
      </c>
      <c r="BX32" s="228" t="s">
        <v>36</v>
      </c>
      <c r="BY32" s="228" t="s">
        <v>37</v>
      </c>
      <c r="BZ32" s="228" t="s">
        <v>38</v>
      </c>
      <c r="CA32" s="228" t="s">
        <v>39</v>
      </c>
      <c r="CB32" s="228" t="s">
        <v>40</v>
      </c>
      <c r="CC32" s="228" t="s">
        <v>41</v>
      </c>
      <c r="CD32" s="228" t="s">
        <v>42</v>
      </c>
      <c r="CE32" s="228" t="s">
        <v>43</v>
      </c>
      <c r="CF32" s="3"/>
      <c r="CG32" s="3"/>
      <c r="CH32" s="3"/>
      <c r="CI32" s="3"/>
      <c r="CJ32" s="3"/>
      <c r="CK32" s="3"/>
      <c r="CL32" s="3"/>
      <c r="CM32" s="3"/>
      <c r="CN32" s="3"/>
      <c r="CO32" s="3"/>
      <c r="CP32" s="3"/>
      <c r="CQ32" s="3"/>
      <c r="CR32" s="3"/>
      <c r="CS32" s="3"/>
      <c r="CT32" s="3"/>
      <c r="CU32" s="3"/>
      <c r="CV32" s="3"/>
      <c r="CW32" s="3"/>
      <c r="CX32" s="3"/>
      <c r="CY32" s="3"/>
      <c r="CZ32" s="3"/>
      <c r="DA32" s="3"/>
    </row>
    <row r="34" spans="1:106" x14ac:dyDescent="0.25">
      <c r="BG34" s="9"/>
      <c r="BH34" s="9"/>
      <c r="BI34" s="9"/>
      <c r="BJ34" s="9"/>
      <c r="BK34" s="9"/>
      <c r="BL34" s="9"/>
      <c r="BM34" s="9"/>
      <c r="BN34" s="9"/>
      <c r="BO34" s="9"/>
      <c r="BP34" s="9"/>
      <c r="BQ34" s="9"/>
      <c r="CQ34" s="9"/>
      <c r="CR34" s="9"/>
      <c r="CS34" s="9"/>
      <c r="CT34" s="9"/>
      <c r="CU34" s="9"/>
      <c r="CV34" s="9"/>
      <c r="CW34" s="9"/>
      <c r="CX34" s="9"/>
      <c r="CY34" s="9"/>
      <c r="CZ34" s="9"/>
      <c r="DA34" s="9"/>
    </row>
    <row r="35" spans="1:106" ht="13" x14ac:dyDescent="0.3">
      <c r="A35" s="222" t="s">
        <v>282</v>
      </c>
      <c r="B35" s="145"/>
      <c r="C35" s="145"/>
      <c r="D35" s="145"/>
      <c r="E35" s="145"/>
      <c r="F35" s="145"/>
      <c r="G35" s="145"/>
      <c r="H35" s="145"/>
      <c r="I35" s="145"/>
      <c r="J35" s="124">
        <v>1</v>
      </c>
      <c r="K35" s="124">
        <v>2</v>
      </c>
      <c r="L35" s="124">
        <v>3</v>
      </c>
      <c r="M35" s="124">
        <v>4</v>
      </c>
      <c r="N35" s="124">
        <v>5</v>
      </c>
      <c r="O35" s="124">
        <v>6</v>
      </c>
      <c r="P35" s="124">
        <v>7</v>
      </c>
      <c r="Q35" s="124">
        <v>8</v>
      </c>
      <c r="R35" s="124">
        <v>9</v>
      </c>
      <c r="S35" s="124">
        <v>10</v>
      </c>
      <c r="T35" s="124">
        <v>11</v>
      </c>
      <c r="U35" s="124">
        <v>12</v>
      </c>
      <c r="V35" s="124"/>
      <c r="W35" s="124">
        <v>13</v>
      </c>
      <c r="X35" s="124">
        <v>14</v>
      </c>
      <c r="Y35" s="124">
        <v>15</v>
      </c>
      <c r="Z35" s="124">
        <v>16</v>
      </c>
      <c r="AA35" s="124">
        <v>17</v>
      </c>
      <c r="AB35" s="124">
        <v>18</v>
      </c>
      <c r="AC35" s="124">
        <v>19</v>
      </c>
      <c r="AD35" s="124">
        <v>20</v>
      </c>
      <c r="AE35" s="124">
        <v>21</v>
      </c>
      <c r="AF35" s="124">
        <v>22</v>
      </c>
      <c r="AG35" s="124">
        <v>23</v>
      </c>
      <c r="AH35" s="124">
        <v>24</v>
      </c>
      <c r="AJ35" s="124">
        <v>25</v>
      </c>
      <c r="AK35" s="124">
        <v>26</v>
      </c>
      <c r="AL35" s="124">
        <v>27</v>
      </c>
      <c r="AM35" s="124">
        <v>28</v>
      </c>
      <c r="AN35" s="124">
        <v>29</v>
      </c>
      <c r="AO35" s="124">
        <v>30</v>
      </c>
      <c r="AP35" s="124">
        <v>31</v>
      </c>
      <c r="AQ35" s="124">
        <v>32</v>
      </c>
      <c r="AR35" s="124">
        <v>33</v>
      </c>
      <c r="AS35" s="124">
        <v>34</v>
      </c>
      <c r="AT35" s="124">
        <v>35</v>
      </c>
      <c r="AU35" s="124">
        <v>36</v>
      </c>
      <c r="BE35" s="222" t="str">
        <f>A35&amp;" År2"</f>
        <v>Amortering mån År2</v>
      </c>
      <c r="BF35" s="124" t="s">
        <v>214</v>
      </c>
      <c r="BG35" s="124" t="s">
        <v>215</v>
      </c>
      <c r="BH35" s="124" t="s">
        <v>216</v>
      </c>
      <c r="BI35" s="124" t="s">
        <v>217</v>
      </c>
      <c r="BJ35" s="124" t="s">
        <v>218</v>
      </c>
      <c r="BK35" s="124" t="s">
        <v>219</v>
      </c>
      <c r="BL35" s="124" t="s">
        <v>220</v>
      </c>
      <c r="BM35" s="124" t="s">
        <v>221</v>
      </c>
      <c r="BN35" s="124" t="s">
        <v>222</v>
      </c>
      <c r="BO35" s="124" t="s">
        <v>223</v>
      </c>
      <c r="BP35" s="124" t="s">
        <v>224</v>
      </c>
      <c r="BQ35" s="124" t="s">
        <v>225</v>
      </c>
      <c r="BT35" s="124">
        <v>25</v>
      </c>
      <c r="BU35" s="124">
        <v>26</v>
      </c>
      <c r="BV35" s="124">
        <v>27</v>
      </c>
      <c r="BW35" s="124">
        <v>28</v>
      </c>
      <c r="BX35" s="124">
        <v>29</v>
      </c>
      <c r="BY35" s="124">
        <v>30</v>
      </c>
      <c r="BZ35" s="124">
        <v>31</v>
      </c>
      <c r="CA35" s="124">
        <v>32</v>
      </c>
      <c r="CB35" s="124">
        <v>33</v>
      </c>
      <c r="CC35" s="124">
        <v>34</v>
      </c>
      <c r="CD35" s="124">
        <v>35</v>
      </c>
      <c r="CE35" s="124">
        <v>36</v>
      </c>
      <c r="CO35" s="222" t="str">
        <f>A35&amp;" År3"</f>
        <v>Amortering mån År3</v>
      </c>
      <c r="CP35" s="124" t="s">
        <v>457</v>
      </c>
      <c r="CQ35" s="124" t="s">
        <v>458</v>
      </c>
      <c r="CR35" s="124" t="s">
        <v>459</v>
      </c>
      <c r="CS35" s="124" t="s">
        <v>460</v>
      </c>
      <c r="CT35" s="124" t="s">
        <v>461</v>
      </c>
      <c r="CU35" s="124" t="s">
        <v>462</v>
      </c>
      <c r="CV35" s="124" t="s">
        <v>463</v>
      </c>
      <c r="CW35" s="124" t="s">
        <v>464</v>
      </c>
      <c r="CX35" s="124" t="s">
        <v>465</v>
      </c>
      <c r="CY35" s="124" t="s">
        <v>466</v>
      </c>
      <c r="CZ35" s="124" t="s">
        <v>467</v>
      </c>
      <c r="DA35" s="124" t="s">
        <v>468</v>
      </c>
    </row>
    <row r="36" spans="1:106" ht="13" x14ac:dyDescent="0.3">
      <c r="A36" s="79">
        <f>'Beräkningshjälp Lån'!$A$3</f>
        <v>0</v>
      </c>
      <c r="B36" s="196">
        <f>$D$16</f>
        <v>0</v>
      </c>
      <c r="C36" s="196"/>
      <c r="D36" s="196"/>
      <c r="E36" s="196"/>
      <c r="F36" s="196"/>
      <c r="G36" s="196"/>
      <c r="H36" s="196"/>
      <c r="I36" s="196"/>
      <c r="J36" s="219">
        <f t="shared" ref="J36:U42" si="36">J25*$G16</f>
        <v>0</v>
      </c>
      <c r="K36" s="219">
        <f t="shared" si="36"/>
        <v>0</v>
      </c>
      <c r="L36" s="219">
        <f t="shared" si="36"/>
        <v>0</v>
      </c>
      <c r="M36" s="219">
        <f t="shared" si="36"/>
        <v>0</v>
      </c>
      <c r="N36" s="219">
        <f t="shared" si="36"/>
        <v>0</v>
      </c>
      <c r="O36" s="219">
        <f t="shared" si="36"/>
        <v>0</v>
      </c>
      <c r="P36" s="219">
        <f t="shared" si="36"/>
        <v>0</v>
      </c>
      <c r="Q36" s="219">
        <f t="shared" si="36"/>
        <v>0</v>
      </c>
      <c r="R36" s="219">
        <f t="shared" si="36"/>
        <v>0</v>
      </c>
      <c r="S36" s="219">
        <f t="shared" si="36"/>
        <v>0</v>
      </c>
      <c r="T36" s="219">
        <f t="shared" si="36"/>
        <v>0</v>
      </c>
      <c r="U36" s="219">
        <f t="shared" si="36"/>
        <v>0</v>
      </c>
      <c r="V36" s="225">
        <f>SUM(J36:U36)</f>
        <v>0</v>
      </c>
      <c r="W36" s="219">
        <f t="shared" ref="W36:AH42" si="37">W25*$G16</f>
        <v>0</v>
      </c>
      <c r="X36" s="219">
        <f t="shared" si="37"/>
        <v>0</v>
      </c>
      <c r="Y36" s="219">
        <f t="shared" si="37"/>
        <v>0</v>
      </c>
      <c r="Z36" s="219">
        <f t="shared" si="37"/>
        <v>0</v>
      </c>
      <c r="AA36" s="219">
        <f t="shared" si="37"/>
        <v>0</v>
      </c>
      <c r="AB36" s="219">
        <f t="shared" si="37"/>
        <v>0</v>
      </c>
      <c r="AC36" s="219">
        <f t="shared" si="37"/>
        <v>0</v>
      </c>
      <c r="AD36" s="219">
        <f t="shared" si="37"/>
        <v>0</v>
      </c>
      <c r="AE36" s="219">
        <f t="shared" si="37"/>
        <v>0</v>
      </c>
      <c r="AF36" s="219">
        <f t="shared" si="37"/>
        <v>0</v>
      </c>
      <c r="AG36" s="219">
        <f t="shared" si="37"/>
        <v>0</v>
      </c>
      <c r="AH36" s="219">
        <f t="shared" si="37"/>
        <v>0</v>
      </c>
      <c r="AI36" s="225">
        <f>SUM(W36:AH36)</f>
        <v>0</v>
      </c>
      <c r="AJ36" s="219">
        <f t="shared" ref="AJ36:AU42" si="38">AJ25*$G16</f>
        <v>0</v>
      </c>
      <c r="AK36" s="219">
        <f t="shared" si="38"/>
        <v>0</v>
      </c>
      <c r="AL36" s="219">
        <f t="shared" si="38"/>
        <v>0</v>
      </c>
      <c r="AM36" s="219">
        <f t="shared" si="38"/>
        <v>0</v>
      </c>
      <c r="AN36" s="219">
        <f t="shared" si="38"/>
        <v>0</v>
      </c>
      <c r="AO36" s="219">
        <f t="shared" si="38"/>
        <v>0</v>
      </c>
      <c r="AP36" s="219">
        <f t="shared" si="38"/>
        <v>0</v>
      </c>
      <c r="AQ36" s="219">
        <f t="shared" si="38"/>
        <v>0</v>
      </c>
      <c r="AR36" s="219">
        <f t="shared" si="38"/>
        <v>0</v>
      </c>
      <c r="AS36" s="219">
        <f t="shared" si="38"/>
        <v>0</v>
      </c>
      <c r="AT36" s="219">
        <f t="shared" si="38"/>
        <v>0</v>
      </c>
      <c r="AU36" s="219">
        <f t="shared" si="38"/>
        <v>0</v>
      </c>
      <c r="AV36" s="225">
        <f>SUM(AJ36:AU36)</f>
        <v>0</v>
      </c>
      <c r="BE36" s="79">
        <f>$AW$16</f>
        <v>0</v>
      </c>
      <c r="BF36" s="219">
        <f t="shared" ref="BF36:BQ42" si="39">BF25*$BC16</f>
        <v>0</v>
      </c>
      <c r="BG36" s="219">
        <f>BG25*$BC16</f>
        <v>0</v>
      </c>
      <c r="BH36" s="219">
        <f t="shared" si="39"/>
        <v>0</v>
      </c>
      <c r="BI36" s="219">
        <f t="shared" si="39"/>
        <v>0</v>
      </c>
      <c r="BJ36" s="219">
        <f t="shared" si="39"/>
        <v>0</v>
      </c>
      <c r="BK36" s="219">
        <f t="shared" si="39"/>
        <v>0</v>
      </c>
      <c r="BL36" s="219">
        <f t="shared" si="39"/>
        <v>0</v>
      </c>
      <c r="BM36" s="219">
        <f t="shared" si="39"/>
        <v>0</v>
      </c>
      <c r="BN36" s="219">
        <f t="shared" si="39"/>
        <v>0</v>
      </c>
      <c r="BO36" s="219">
        <f t="shared" si="39"/>
        <v>0</v>
      </c>
      <c r="BP36" s="219">
        <f t="shared" si="39"/>
        <v>0</v>
      </c>
      <c r="BQ36" s="219">
        <f t="shared" si="39"/>
        <v>0</v>
      </c>
      <c r="BR36" s="225">
        <f>SUM(BF36:BQ36)</f>
        <v>0</v>
      </c>
      <c r="BT36" s="219">
        <f>BT25*$BC16</f>
        <v>0</v>
      </c>
      <c r="BU36" s="219">
        <f t="shared" ref="BU36:CE36" si="40">BU25*$BC16</f>
        <v>0</v>
      </c>
      <c r="BV36" s="219">
        <f t="shared" si="40"/>
        <v>0</v>
      </c>
      <c r="BW36" s="219">
        <f t="shared" si="40"/>
        <v>0</v>
      </c>
      <c r="BX36" s="219">
        <f t="shared" si="40"/>
        <v>0</v>
      </c>
      <c r="BY36" s="219">
        <f t="shared" si="40"/>
        <v>0</v>
      </c>
      <c r="BZ36" s="219">
        <f t="shared" si="40"/>
        <v>0</v>
      </c>
      <c r="CA36" s="219">
        <f t="shared" si="40"/>
        <v>0</v>
      </c>
      <c r="CB36" s="219">
        <f t="shared" si="40"/>
        <v>0</v>
      </c>
      <c r="CC36" s="219">
        <f t="shared" si="40"/>
        <v>0</v>
      </c>
      <c r="CD36" s="219">
        <f t="shared" si="40"/>
        <v>0</v>
      </c>
      <c r="CE36" s="219">
        <f t="shared" si="40"/>
        <v>0</v>
      </c>
      <c r="CF36" s="225">
        <f>SUM(BT36:CE36)</f>
        <v>0</v>
      </c>
      <c r="CO36" s="79">
        <f>$CG$16</f>
        <v>0</v>
      </c>
      <c r="CP36" s="219">
        <f>CP25*$CM16</f>
        <v>0</v>
      </c>
      <c r="CQ36" s="219">
        <f t="shared" ref="CQ36:DA36" si="41">CQ25*$CM16</f>
        <v>0</v>
      </c>
      <c r="CR36" s="219">
        <f t="shared" si="41"/>
        <v>0</v>
      </c>
      <c r="CS36" s="219">
        <f t="shared" si="41"/>
        <v>0</v>
      </c>
      <c r="CT36" s="219">
        <f t="shared" si="41"/>
        <v>0</v>
      </c>
      <c r="CU36" s="219">
        <f t="shared" si="41"/>
        <v>0</v>
      </c>
      <c r="CV36" s="219">
        <f t="shared" si="41"/>
        <v>0</v>
      </c>
      <c r="CW36" s="219">
        <f t="shared" si="41"/>
        <v>0</v>
      </c>
      <c r="CX36" s="219">
        <f t="shared" si="41"/>
        <v>0</v>
      </c>
      <c r="CY36" s="219">
        <f t="shared" si="41"/>
        <v>0</v>
      </c>
      <c r="CZ36" s="219">
        <f t="shared" si="41"/>
        <v>0</v>
      </c>
      <c r="DA36" s="219">
        <f t="shared" si="41"/>
        <v>0</v>
      </c>
      <c r="DB36" s="225">
        <f>SUM(CP36:DA36)</f>
        <v>0</v>
      </c>
    </row>
    <row r="37" spans="1:106" ht="13" x14ac:dyDescent="0.3">
      <c r="A37" s="79">
        <f>'Beräkningshjälp Lån'!$A$4</f>
        <v>0</v>
      </c>
      <c r="B37" s="196">
        <f>$D$17</f>
        <v>0</v>
      </c>
      <c r="C37" s="196"/>
      <c r="D37" s="196"/>
      <c r="E37" s="196"/>
      <c r="F37" s="196"/>
      <c r="G37" s="196"/>
      <c r="H37" s="196"/>
      <c r="I37" s="196"/>
      <c r="J37" s="219">
        <f t="shared" si="36"/>
        <v>0</v>
      </c>
      <c r="K37" s="219">
        <f t="shared" si="36"/>
        <v>0</v>
      </c>
      <c r="L37" s="219">
        <f t="shared" si="36"/>
        <v>0</v>
      </c>
      <c r="M37" s="219">
        <f t="shared" si="36"/>
        <v>0</v>
      </c>
      <c r="N37" s="219">
        <f t="shared" si="36"/>
        <v>0</v>
      </c>
      <c r="O37" s="219">
        <f t="shared" si="36"/>
        <v>0</v>
      </c>
      <c r="P37" s="219">
        <f t="shared" si="36"/>
        <v>0</v>
      </c>
      <c r="Q37" s="219">
        <f t="shared" si="36"/>
        <v>0</v>
      </c>
      <c r="R37" s="219">
        <f t="shared" si="36"/>
        <v>0</v>
      </c>
      <c r="S37" s="219">
        <f t="shared" si="36"/>
        <v>0</v>
      </c>
      <c r="T37" s="219">
        <f t="shared" si="36"/>
        <v>0</v>
      </c>
      <c r="U37" s="219">
        <f t="shared" si="36"/>
        <v>0</v>
      </c>
      <c r="V37" s="225">
        <f t="shared" ref="V37:V42" si="42">SUM(J37:U37)</f>
        <v>0</v>
      </c>
      <c r="W37" s="219">
        <f t="shared" si="37"/>
        <v>0</v>
      </c>
      <c r="X37" s="219">
        <f t="shared" si="37"/>
        <v>0</v>
      </c>
      <c r="Y37" s="219">
        <f t="shared" si="37"/>
        <v>0</v>
      </c>
      <c r="Z37" s="219">
        <f t="shared" si="37"/>
        <v>0</v>
      </c>
      <c r="AA37" s="219">
        <f t="shared" si="37"/>
        <v>0</v>
      </c>
      <c r="AB37" s="219">
        <f t="shared" si="37"/>
        <v>0</v>
      </c>
      <c r="AC37" s="219">
        <f t="shared" si="37"/>
        <v>0</v>
      </c>
      <c r="AD37" s="219">
        <f t="shared" si="37"/>
        <v>0</v>
      </c>
      <c r="AE37" s="219">
        <f t="shared" si="37"/>
        <v>0</v>
      </c>
      <c r="AF37" s="219">
        <f t="shared" si="37"/>
        <v>0</v>
      </c>
      <c r="AG37" s="219">
        <f t="shared" si="37"/>
        <v>0</v>
      </c>
      <c r="AH37" s="219">
        <f t="shared" si="37"/>
        <v>0</v>
      </c>
      <c r="AI37" s="225">
        <f t="shared" ref="AI37:AI42" si="43">SUM(W37:AH37)</f>
        <v>0</v>
      </c>
      <c r="AJ37" s="219">
        <f t="shared" si="38"/>
        <v>0</v>
      </c>
      <c r="AK37" s="219">
        <f t="shared" si="38"/>
        <v>0</v>
      </c>
      <c r="AL37" s="219">
        <f t="shared" si="38"/>
        <v>0</v>
      </c>
      <c r="AM37" s="219">
        <f t="shared" si="38"/>
        <v>0</v>
      </c>
      <c r="AN37" s="219">
        <f t="shared" si="38"/>
        <v>0</v>
      </c>
      <c r="AO37" s="219">
        <f t="shared" si="38"/>
        <v>0</v>
      </c>
      <c r="AP37" s="219">
        <f t="shared" si="38"/>
        <v>0</v>
      </c>
      <c r="AQ37" s="219">
        <f t="shared" si="38"/>
        <v>0</v>
      </c>
      <c r="AR37" s="219">
        <f t="shared" si="38"/>
        <v>0</v>
      </c>
      <c r="AS37" s="219">
        <f t="shared" si="38"/>
        <v>0</v>
      </c>
      <c r="AT37" s="219">
        <f t="shared" si="38"/>
        <v>0</v>
      </c>
      <c r="AU37" s="219">
        <f t="shared" si="38"/>
        <v>0</v>
      </c>
      <c r="AV37" s="225">
        <f t="shared" ref="AV37:AV42" si="44">SUM(AJ37:AU37)</f>
        <v>0</v>
      </c>
      <c r="BE37" s="79">
        <f>$AW$17</f>
        <v>0</v>
      </c>
      <c r="BF37" s="219">
        <f t="shared" si="39"/>
        <v>0</v>
      </c>
      <c r="BG37" s="219">
        <f t="shared" si="39"/>
        <v>0</v>
      </c>
      <c r="BH37" s="219">
        <f t="shared" si="39"/>
        <v>0</v>
      </c>
      <c r="BI37" s="219">
        <f t="shared" si="39"/>
        <v>0</v>
      </c>
      <c r="BJ37" s="219">
        <f t="shared" si="39"/>
        <v>0</v>
      </c>
      <c r="BK37" s="219">
        <f t="shared" si="39"/>
        <v>0</v>
      </c>
      <c r="BL37" s="219">
        <f t="shared" si="39"/>
        <v>0</v>
      </c>
      <c r="BM37" s="219">
        <f t="shared" si="39"/>
        <v>0</v>
      </c>
      <c r="BN37" s="219">
        <f t="shared" si="39"/>
        <v>0</v>
      </c>
      <c r="BO37" s="219">
        <f t="shared" si="39"/>
        <v>0</v>
      </c>
      <c r="BP37" s="219">
        <f t="shared" si="39"/>
        <v>0</v>
      </c>
      <c r="BQ37" s="219">
        <f t="shared" si="39"/>
        <v>0</v>
      </c>
      <c r="BR37" s="225">
        <f t="shared" ref="BR37:BR42" si="45">SUM(BF37:BQ37)</f>
        <v>0</v>
      </c>
      <c r="BT37" s="219">
        <f t="shared" ref="BT37:CE42" si="46">BT26*$BC17</f>
        <v>0</v>
      </c>
      <c r="BU37" s="219">
        <f t="shared" si="46"/>
        <v>0</v>
      </c>
      <c r="BV37" s="219">
        <f t="shared" si="46"/>
        <v>0</v>
      </c>
      <c r="BW37" s="219">
        <f t="shared" si="46"/>
        <v>0</v>
      </c>
      <c r="BX37" s="219">
        <f t="shared" si="46"/>
        <v>0</v>
      </c>
      <c r="BY37" s="219">
        <f t="shared" si="46"/>
        <v>0</v>
      </c>
      <c r="BZ37" s="219">
        <f t="shared" si="46"/>
        <v>0</v>
      </c>
      <c r="CA37" s="219">
        <f t="shared" si="46"/>
        <v>0</v>
      </c>
      <c r="CB37" s="219">
        <f t="shared" si="46"/>
        <v>0</v>
      </c>
      <c r="CC37" s="219">
        <f t="shared" si="46"/>
        <v>0</v>
      </c>
      <c r="CD37" s="219">
        <f t="shared" si="46"/>
        <v>0</v>
      </c>
      <c r="CE37" s="219">
        <f t="shared" si="46"/>
        <v>0</v>
      </c>
      <c r="CF37" s="225">
        <f t="shared" ref="CF37:CF42" si="47">SUM(BT37:CE37)</f>
        <v>0</v>
      </c>
      <c r="CO37" s="79">
        <f>$CG$17</f>
        <v>0</v>
      </c>
      <c r="CP37" s="219">
        <f t="shared" ref="CP37:DA42" si="48">CP26*$CM17</f>
        <v>0</v>
      </c>
      <c r="CQ37" s="219">
        <f t="shared" si="48"/>
        <v>0</v>
      </c>
      <c r="CR37" s="219">
        <f t="shared" si="48"/>
        <v>0</v>
      </c>
      <c r="CS37" s="219">
        <f t="shared" si="48"/>
        <v>0</v>
      </c>
      <c r="CT37" s="219">
        <f t="shared" si="48"/>
        <v>0</v>
      </c>
      <c r="CU37" s="219">
        <f t="shared" si="48"/>
        <v>0</v>
      </c>
      <c r="CV37" s="219">
        <f t="shared" si="48"/>
        <v>0</v>
      </c>
      <c r="CW37" s="219">
        <f t="shared" si="48"/>
        <v>0</v>
      </c>
      <c r="CX37" s="219">
        <f t="shared" si="48"/>
        <v>0</v>
      </c>
      <c r="CY37" s="219">
        <f t="shared" si="48"/>
        <v>0</v>
      </c>
      <c r="CZ37" s="219">
        <f t="shared" si="48"/>
        <v>0</v>
      </c>
      <c r="DA37" s="219">
        <f t="shared" si="48"/>
        <v>0</v>
      </c>
      <c r="DB37" s="225">
        <f t="shared" ref="DB37:DB42" si="49">SUM(CP37:DA37)</f>
        <v>0</v>
      </c>
    </row>
    <row r="38" spans="1:106" ht="13" x14ac:dyDescent="0.3">
      <c r="A38" s="79">
        <f>'Beräkningshjälp Lån'!$A$5</f>
        <v>0</v>
      </c>
      <c r="B38" s="196">
        <f>$D$18</f>
        <v>0</v>
      </c>
      <c r="C38" s="196"/>
      <c r="D38" s="196"/>
      <c r="E38" s="196"/>
      <c r="F38" s="196"/>
      <c r="G38" s="196"/>
      <c r="H38" s="196"/>
      <c r="I38" s="196"/>
      <c r="J38" s="219">
        <f t="shared" si="36"/>
        <v>0</v>
      </c>
      <c r="K38" s="219">
        <f t="shared" si="36"/>
        <v>0</v>
      </c>
      <c r="L38" s="219">
        <f t="shared" si="36"/>
        <v>0</v>
      </c>
      <c r="M38" s="219">
        <f t="shared" si="36"/>
        <v>0</v>
      </c>
      <c r="N38" s="219">
        <f t="shared" si="36"/>
        <v>0</v>
      </c>
      <c r="O38" s="219">
        <f t="shared" si="36"/>
        <v>0</v>
      </c>
      <c r="P38" s="219">
        <f t="shared" si="36"/>
        <v>0</v>
      </c>
      <c r="Q38" s="219">
        <f t="shared" si="36"/>
        <v>0</v>
      </c>
      <c r="R38" s="219">
        <f t="shared" si="36"/>
        <v>0</v>
      </c>
      <c r="S38" s="219">
        <f t="shared" si="36"/>
        <v>0</v>
      </c>
      <c r="T38" s="219">
        <f t="shared" si="36"/>
        <v>0</v>
      </c>
      <c r="U38" s="219">
        <f t="shared" si="36"/>
        <v>0</v>
      </c>
      <c r="V38" s="225">
        <f t="shared" si="42"/>
        <v>0</v>
      </c>
      <c r="W38" s="219">
        <f t="shared" si="37"/>
        <v>0</v>
      </c>
      <c r="X38" s="219">
        <f t="shared" si="37"/>
        <v>0</v>
      </c>
      <c r="Y38" s="219">
        <f t="shared" si="37"/>
        <v>0</v>
      </c>
      <c r="Z38" s="219">
        <f t="shared" si="37"/>
        <v>0</v>
      </c>
      <c r="AA38" s="219">
        <f t="shared" si="37"/>
        <v>0</v>
      </c>
      <c r="AB38" s="219">
        <f t="shared" si="37"/>
        <v>0</v>
      </c>
      <c r="AC38" s="219">
        <f t="shared" si="37"/>
        <v>0</v>
      </c>
      <c r="AD38" s="219">
        <f t="shared" si="37"/>
        <v>0</v>
      </c>
      <c r="AE38" s="219">
        <f t="shared" si="37"/>
        <v>0</v>
      </c>
      <c r="AF38" s="219">
        <f t="shared" si="37"/>
        <v>0</v>
      </c>
      <c r="AG38" s="219">
        <f t="shared" si="37"/>
        <v>0</v>
      </c>
      <c r="AH38" s="219">
        <f t="shared" si="37"/>
        <v>0</v>
      </c>
      <c r="AI38" s="225">
        <f t="shared" si="43"/>
        <v>0</v>
      </c>
      <c r="AJ38" s="219">
        <f t="shared" si="38"/>
        <v>0</v>
      </c>
      <c r="AK38" s="219">
        <f t="shared" si="38"/>
        <v>0</v>
      </c>
      <c r="AL38" s="219">
        <f t="shared" si="38"/>
        <v>0</v>
      </c>
      <c r="AM38" s="219">
        <f t="shared" si="38"/>
        <v>0</v>
      </c>
      <c r="AN38" s="219">
        <f t="shared" si="38"/>
        <v>0</v>
      </c>
      <c r="AO38" s="219">
        <f t="shared" si="38"/>
        <v>0</v>
      </c>
      <c r="AP38" s="219">
        <f t="shared" si="38"/>
        <v>0</v>
      </c>
      <c r="AQ38" s="219">
        <f t="shared" si="38"/>
        <v>0</v>
      </c>
      <c r="AR38" s="219">
        <f t="shared" si="38"/>
        <v>0</v>
      </c>
      <c r="AS38" s="219">
        <f t="shared" si="38"/>
        <v>0</v>
      </c>
      <c r="AT38" s="219">
        <f t="shared" si="38"/>
        <v>0</v>
      </c>
      <c r="AU38" s="219">
        <f t="shared" si="38"/>
        <v>0</v>
      </c>
      <c r="AV38" s="225">
        <f t="shared" si="44"/>
        <v>0</v>
      </c>
      <c r="BE38" s="79">
        <f>$AW$18</f>
        <v>0</v>
      </c>
      <c r="BF38" s="219">
        <f t="shared" si="39"/>
        <v>0</v>
      </c>
      <c r="BG38" s="219">
        <f t="shared" si="39"/>
        <v>0</v>
      </c>
      <c r="BH38" s="219">
        <f t="shared" si="39"/>
        <v>0</v>
      </c>
      <c r="BI38" s="219">
        <f t="shared" si="39"/>
        <v>0</v>
      </c>
      <c r="BJ38" s="219">
        <f t="shared" si="39"/>
        <v>0</v>
      </c>
      <c r="BK38" s="219">
        <f t="shared" si="39"/>
        <v>0</v>
      </c>
      <c r="BL38" s="219">
        <f t="shared" si="39"/>
        <v>0</v>
      </c>
      <c r="BM38" s="219">
        <f t="shared" si="39"/>
        <v>0</v>
      </c>
      <c r="BN38" s="219">
        <f t="shared" si="39"/>
        <v>0</v>
      </c>
      <c r="BO38" s="219">
        <f t="shared" si="39"/>
        <v>0</v>
      </c>
      <c r="BP38" s="219">
        <f t="shared" si="39"/>
        <v>0</v>
      </c>
      <c r="BQ38" s="219">
        <f t="shared" si="39"/>
        <v>0</v>
      </c>
      <c r="BR38" s="225">
        <f t="shared" si="45"/>
        <v>0</v>
      </c>
      <c r="BT38" s="219">
        <f t="shared" si="46"/>
        <v>0</v>
      </c>
      <c r="BU38" s="219">
        <f t="shared" si="46"/>
        <v>0</v>
      </c>
      <c r="BV38" s="219">
        <f t="shared" si="46"/>
        <v>0</v>
      </c>
      <c r="BW38" s="219">
        <f t="shared" si="46"/>
        <v>0</v>
      </c>
      <c r="BX38" s="219">
        <f t="shared" si="46"/>
        <v>0</v>
      </c>
      <c r="BY38" s="219">
        <f t="shared" si="46"/>
        <v>0</v>
      </c>
      <c r="BZ38" s="219">
        <f t="shared" si="46"/>
        <v>0</v>
      </c>
      <c r="CA38" s="219">
        <f t="shared" si="46"/>
        <v>0</v>
      </c>
      <c r="CB38" s="219">
        <f t="shared" si="46"/>
        <v>0</v>
      </c>
      <c r="CC38" s="219">
        <f t="shared" si="46"/>
        <v>0</v>
      </c>
      <c r="CD38" s="219">
        <f t="shared" si="46"/>
        <v>0</v>
      </c>
      <c r="CE38" s="219">
        <f t="shared" si="46"/>
        <v>0</v>
      </c>
      <c r="CF38" s="225">
        <f t="shared" si="47"/>
        <v>0</v>
      </c>
      <c r="CO38" s="79">
        <f>$CG$18</f>
        <v>0</v>
      </c>
      <c r="CP38" s="219">
        <f t="shared" si="48"/>
        <v>0</v>
      </c>
      <c r="CQ38" s="219">
        <f t="shared" si="48"/>
        <v>0</v>
      </c>
      <c r="CR38" s="219">
        <f t="shared" si="48"/>
        <v>0</v>
      </c>
      <c r="CS38" s="219">
        <f t="shared" si="48"/>
        <v>0</v>
      </c>
      <c r="CT38" s="219">
        <f t="shared" si="48"/>
        <v>0</v>
      </c>
      <c r="CU38" s="219">
        <f t="shared" si="48"/>
        <v>0</v>
      </c>
      <c r="CV38" s="219">
        <f t="shared" si="48"/>
        <v>0</v>
      </c>
      <c r="CW38" s="219">
        <f t="shared" si="48"/>
        <v>0</v>
      </c>
      <c r="CX38" s="219">
        <f t="shared" si="48"/>
        <v>0</v>
      </c>
      <c r="CY38" s="219">
        <f t="shared" si="48"/>
        <v>0</v>
      </c>
      <c r="CZ38" s="219">
        <f t="shared" si="48"/>
        <v>0</v>
      </c>
      <c r="DA38" s="219">
        <f t="shared" si="48"/>
        <v>0</v>
      </c>
      <c r="DB38" s="225">
        <f t="shared" si="49"/>
        <v>0</v>
      </c>
    </row>
    <row r="39" spans="1:106" ht="13" x14ac:dyDescent="0.3">
      <c r="A39" s="79">
        <f>'Beräkningshjälp Lån'!$A$6</f>
        <v>0</v>
      </c>
      <c r="B39" s="196">
        <f>$D$19</f>
        <v>0</v>
      </c>
      <c r="C39" s="196"/>
      <c r="D39" s="196"/>
      <c r="E39" s="196"/>
      <c r="F39" s="196"/>
      <c r="G39" s="196"/>
      <c r="H39" s="196"/>
      <c r="I39" s="196"/>
      <c r="J39" s="219">
        <f t="shared" si="36"/>
        <v>0</v>
      </c>
      <c r="K39" s="219">
        <f t="shared" si="36"/>
        <v>0</v>
      </c>
      <c r="L39" s="219">
        <f t="shared" si="36"/>
        <v>0</v>
      </c>
      <c r="M39" s="219">
        <f t="shared" si="36"/>
        <v>0</v>
      </c>
      <c r="N39" s="219">
        <f t="shared" si="36"/>
        <v>0</v>
      </c>
      <c r="O39" s="219">
        <f t="shared" si="36"/>
        <v>0</v>
      </c>
      <c r="P39" s="219">
        <f t="shared" si="36"/>
        <v>0</v>
      </c>
      <c r="Q39" s="219">
        <f t="shared" si="36"/>
        <v>0</v>
      </c>
      <c r="R39" s="219">
        <f t="shared" si="36"/>
        <v>0</v>
      </c>
      <c r="S39" s="219">
        <f t="shared" si="36"/>
        <v>0</v>
      </c>
      <c r="T39" s="219">
        <f t="shared" si="36"/>
        <v>0</v>
      </c>
      <c r="U39" s="219">
        <f t="shared" si="36"/>
        <v>0</v>
      </c>
      <c r="V39" s="225">
        <f t="shared" si="42"/>
        <v>0</v>
      </c>
      <c r="W39" s="219">
        <f t="shared" si="37"/>
        <v>0</v>
      </c>
      <c r="X39" s="219">
        <f t="shared" si="37"/>
        <v>0</v>
      </c>
      <c r="Y39" s="219">
        <f t="shared" si="37"/>
        <v>0</v>
      </c>
      <c r="Z39" s="219">
        <f t="shared" si="37"/>
        <v>0</v>
      </c>
      <c r="AA39" s="219">
        <f t="shared" si="37"/>
        <v>0</v>
      </c>
      <c r="AB39" s="219">
        <f t="shared" si="37"/>
        <v>0</v>
      </c>
      <c r="AC39" s="219">
        <f t="shared" si="37"/>
        <v>0</v>
      </c>
      <c r="AD39" s="219">
        <f t="shared" si="37"/>
        <v>0</v>
      </c>
      <c r="AE39" s="219">
        <f t="shared" si="37"/>
        <v>0</v>
      </c>
      <c r="AF39" s="219">
        <f t="shared" si="37"/>
        <v>0</v>
      </c>
      <c r="AG39" s="219">
        <f t="shared" si="37"/>
        <v>0</v>
      </c>
      <c r="AH39" s="219">
        <f t="shared" si="37"/>
        <v>0</v>
      </c>
      <c r="AI39" s="225">
        <f t="shared" si="43"/>
        <v>0</v>
      </c>
      <c r="AJ39" s="219">
        <f t="shared" si="38"/>
        <v>0</v>
      </c>
      <c r="AK39" s="219">
        <f t="shared" si="38"/>
        <v>0</v>
      </c>
      <c r="AL39" s="219">
        <f t="shared" si="38"/>
        <v>0</v>
      </c>
      <c r="AM39" s="219">
        <f t="shared" si="38"/>
        <v>0</v>
      </c>
      <c r="AN39" s="219">
        <f t="shared" si="38"/>
        <v>0</v>
      </c>
      <c r="AO39" s="219">
        <f t="shared" si="38"/>
        <v>0</v>
      </c>
      <c r="AP39" s="219">
        <f t="shared" si="38"/>
        <v>0</v>
      </c>
      <c r="AQ39" s="219">
        <f t="shared" si="38"/>
        <v>0</v>
      </c>
      <c r="AR39" s="219">
        <f t="shared" si="38"/>
        <v>0</v>
      </c>
      <c r="AS39" s="219">
        <f t="shared" si="38"/>
        <v>0</v>
      </c>
      <c r="AT39" s="219">
        <f t="shared" si="38"/>
        <v>0</v>
      </c>
      <c r="AU39" s="219">
        <f t="shared" si="38"/>
        <v>0</v>
      </c>
      <c r="AV39" s="225">
        <f t="shared" si="44"/>
        <v>0</v>
      </c>
      <c r="BE39" s="79">
        <f>$AW$19</f>
        <v>0</v>
      </c>
      <c r="BF39" s="219">
        <f t="shared" si="39"/>
        <v>0</v>
      </c>
      <c r="BG39" s="219">
        <f t="shared" si="39"/>
        <v>0</v>
      </c>
      <c r="BH39" s="219">
        <f t="shared" si="39"/>
        <v>0</v>
      </c>
      <c r="BI39" s="219">
        <f t="shared" si="39"/>
        <v>0</v>
      </c>
      <c r="BJ39" s="219">
        <f t="shared" si="39"/>
        <v>0</v>
      </c>
      <c r="BK39" s="219">
        <f t="shared" si="39"/>
        <v>0</v>
      </c>
      <c r="BL39" s="219">
        <f t="shared" si="39"/>
        <v>0</v>
      </c>
      <c r="BM39" s="219">
        <f t="shared" si="39"/>
        <v>0</v>
      </c>
      <c r="BN39" s="219">
        <f t="shared" si="39"/>
        <v>0</v>
      </c>
      <c r="BO39" s="219">
        <f t="shared" si="39"/>
        <v>0</v>
      </c>
      <c r="BP39" s="219">
        <f t="shared" si="39"/>
        <v>0</v>
      </c>
      <c r="BQ39" s="219">
        <f t="shared" si="39"/>
        <v>0</v>
      </c>
      <c r="BR39" s="225">
        <f t="shared" si="45"/>
        <v>0</v>
      </c>
      <c r="BT39" s="219">
        <f t="shared" si="46"/>
        <v>0</v>
      </c>
      <c r="BU39" s="219">
        <f t="shared" si="46"/>
        <v>0</v>
      </c>
      <c r="BV39" s="219">
        <f t="shared" si="46"/>
        <v>0</v>
      </c>
      <c r="BW39" s="219">
        <f t="shared" si="46"/>
        <v>0</v>
      </c>
      <c r="BX39" s="219">
        <f t="shared" si="46"/>
        <v>0</v>
      </c>
      <c r="BY39" s="219">
        <f t="shared" si="46"/>
        <v>0</v>
      </c>
      <c r="BZ39" s="219">
        <f t="shared" si="46"/>
        <v>0</v>
      </c>
      <c r="CA39" s="219">
        <f t="shared" si="46"/>
        <v>0</v>
      </c>
      <c r="CB39" s="219">
        <f t="shared" si="46"/>
        <v>0</v>
      </c>
      <c r="CC39" s="219">
        <f t="shared" si="46"/>
        <v>0</v>
      </c>
      <c r="CD39" s="219">
        <f t="shared" si="46"/>
        <v>0</v>
      </c>
      <c r="CE39" s="219">
        <f t="shared" si="46"/>
        <v>0</v>
      </c>
      <c r="CF39" s="225">
        <f t="shared" si="47"/>
        <v>0</v>
      </c>
      <c r="CO39" s="79">
        <f>$CG$19</f>
        <v>0</v>
      </c>
      <c r="CP39" s="219">
        <f t="shared" si="48"/>
        <v>0</v>
      </c>
      <c r="CQ39" s="219">
        <f t="shared" si="48"/>
        <v>0</v>
      </c>
      <c r="CR39" s="219">
        <f t="shared" si="48"/>
        <v>0</v>
      </c>
      <c r="CS39" s="219">
        <f t="shared" si="48"/>
        <v>0</v>
      </c>
      <c r="CT39" s="219">
        <f t="shared" si="48"/>
        <v>0</v>
      </c>
      <c r="CU39" s="219">
        <f t="shared" si="48"/>
        <v>0</v>
      </c>
      <c r="CV39" s="219">
        <f t="shared" si="48"/>
        <v>0</v>
      </c>
      <c r="CW39" s="219">
        <f t="shared" si="48"/>
        <v>0</v>
      </c>
      <c r="CX39" s="219">
        <f t="shared" si="48"/>
        <v>0</v>
      </c>
      <c r="CY39" s="219">
        <f t="shared" si="48"/>
        <v>0</v>
      </c>
      <c r="CZ39" s="219">
        <f t="shared" si="48"/>
        <v>0</v>
      </c>
      <c r="DA39" s="219">
        <f t="shared" si="48"/>
        <v>0</v>
      </c>
      <c r="DB39" s="225">
        <f t="shared" si="49"/>
        <v>0</v>
      </c>
    </row>
    <row r="40" spans="1:106" ht="13" x14ac:dyDescent="0.3">
      <c r="A40" s="79">
        <f>'Beräkningshjälp Lån'!$A$7</f>
        <v>0</v>
      </c>
      <c r="B40" s="196">
        <f>$D$20</f>
        <v>0</v>
      </c>
      <c r="C40" s="196"/>
      <c r="D40" s="196"/>
      <c r="E40" s="196"/>
      <c r="F40" s="196"/>
      <c r="G40" s="196"/>
      <c r="H40" s="196"/>
      <c r="I40" s="196"/>
      <c r="J40" s="219">
        <f t="shared" si="36"/>
        <v>0</v>
      </c>
      <c r="K40" s="219">
        <f t="shared" si="36"/>
        <v>0</v>
      </c>
      <c r="L40" s="219">
        <f t="shared" si="36"/>
        <v>0</v>
      </c>
      <c r="M40" s="219">
        <f t="shared" si="36"/>
        <v>0</v>
      </c>
      <c r="N40" s="219">
        <f t="shared" si="36"/>
        <v>0</v>
      </c>
      <c r="O40" s="219">
        <f t="shared" si="36"/>
        <v>0</v>
      </c>
      <c r="P40" s="219">
        <f t="shared" si="36"/>
        <v>0</v>
      </c>
      <c r="Q40" s="219">
        <f t="shared" si="36"/>
        <v>0</v>
      </c>
      <c r="R40" s="219">
        <f t="shared" si="36"/>
        <v>0</v>
      </c>
      <c r="S40" s="219">
        <f t="shared" si="36"/>
        <v>0</v>
      </c>
      <c r="T40" s="219">
        <f t="shared" si="36"/>
        <v>0</v>
      </c>
      <c r="U40" s="219">
        <f t="shared" si="36"/>
        <v>0</v>
      </c>
      <c r="V40" s="225">
        <f t="shared" si="42"/>
        <v>0</v>
      </c>
      <c r="W40" s="219">
        <f t="shared" si="37"/>
        <v>0</v>
      </c>
      <c r="X40" s="219">
        <f t="shared" si="37"/>
        <v>0</v>
      </c>
      <c r="Y40" s="219">
        <f t="shared" si="37"/>
        <v>0</v>
      </c>
      <c r="Z40" s="219">
        <f t="shared" si="37"/>
        <v>0</v>
      </c>
      <c r="AA40" s="219">
        <f t="shared" si="37"/>
        <v>0</v>
      </c>
      <c r="AB40" s="219">
        <f t="shared" si="37"/>
        <v>0</v>
      </c>
      <c r="AC40" s="219">
        <f t="shared" si="37"/>
        <v>0</v>
      </c>
      <c r="AD40" s="219">
        <f t="shared" si="37"/>
        <v>0</v>
      </c>
      <c r="AE40" s="219">
        <f t="shared" si="37"/>
        <v>0</v>
      </c>
      <c r="AF40" s="219">
        <f t="shared" si="37"/>
        <v>0</v>
      </c>
      <c r="AG40" s="219">
        <f t="shared" si="37"/>
        <v>0</v>
      </c>
      <c r="AH40" s="219">
        <f t="shared" si="37"/>
        <v>0</v>
      </c>
      <c r="AI40" s="225">
        <f t="shared" si="43"/>
        <v>0</v>
      </c>
      <c r="AJ40" s="219">
        <f t="shared" si="38"/>
        <v>0</v>
      </c>
      <c r="AK40" s="219">
        <f t="shared" si="38"/>
        <v>0</v>
      </c>
      <c r="AL40" s="219">
        <f t="shared" si="38"/>
        <v>0</v>
      </c>
      <c r="AM40" s="219">
        <f t="shared" si="38"/>
        <v>0</v>
      </c>
      <c r="AN40" s="219">
        <f t="shared" si="38"/>
        <v>0</v>
      </c>
      <c r="AO40" s="219">
        <f t="shared" si="38"/>
        <v>0</v>
      </c>
      <c r="AP40" s="219">
        <f t="shared" si="38"/>
        <v>0</v>
      </c>
      <c r="AQ40" s="219">
        <f t="shared" si="38"/>
        <v>0</v>
      </c>
      <c r="AR40" s="219">
        <f t="shared" si="38"/>
        <v>0</v>
      </c>
      <c r="AS40" s="219">
        <f t="shared" si="38"/>
        <v>0</v>
      </c>
      <c r="AT40" s="219">
        <f t="shared" si="38"/>
        <v>0</v>
      </c>
      <c r="AU40" s="219">
        <f t="shared" si="38"/>
        <v>0</v>
      </c>
      <c r="AV40" s="225">
        <f t="shared" si="44"/>
        <v>0</v>
      </c>
      <c r="BE40" s="79">
        <f>$AW$20</f>
        <v>0</v>
      </c>
      <c r="BF40" s="219">
        <f t="shared" si="39"/>
        <v>0</v>
      </c>
      <c r="BG40" s="219">
        <f t="shared" si="39"/>
        <v>0</v>
      </c>
      <c r="BH40" s="219">
        <f t="shared" si="39"/>
        <v>0</v>
      </c>
      <c r="BI40" s="219">
        <f t="shared" si="39"/>
        <v>0</v>
      </c>
      <c r="BJ40" s="219">
        <f t="shared" si="39"/>
        <v>0</v>
      </c>
      <c r="BK40" s="219">
        <f t="shared" si="39"/>
        <v>0</v>
      </c>
      <c r="BL40" s="219">
        <f t="shared" si="39"/>
        <v>0</v>
      </c>
      <c r="BM40" s="219">
        <f t="shared" si="39"/>
        <v>0</v>
      </c>
      <c r="BN40" s="219">
        <f t="shared" si="39"/>
        <v>0</v>
      </c>
      <c r="BO40" s="219">
        <f t="shared" si="39"/>
        <v>0</v>
      </c>
      <c r="BP40" s="219">
        <f t="shared" si="39"/>
        <v>0</v>
      </c>
      <c r="BQ40" s="219">
        <f t="shared" si="39"/>
        <v>0</v>
      </c>
      <c r="BR40" s="225">
        <f t="shared" si="45"/>
        <v>0</v>
      </c>
      <c r="BT40" s="219">
        <f t="shared" si="46"/>
        <v>0</v>
      </c>
      <c r="BU40" s="219">
        <f t="shared" si="46"/>
        <v>0</v>
      </c>
      <c r="BV40" s="219">
        <f t="shared" si="46"/>
        <v>0</v>
      </c>
      <c r="BW40" s="219">
        <f t="shared" si="46"/>
        <v>0</v>
      </c>
      <c r="BX40" s="219">
        <f t="shared" si="46"/>
        <v>0</v>
      </c>
      <c r="BY40" s="219">
        <f t="shared" si="46"/>
        <v>0</v>
      </c>
      <c r="BZ40" s="219">
        <f t="shared" si="46"/>
        <v>0</v>
      </c>
      <c r="CA40" s="219">
        <f t="shared" si="46"/>
        <v>0</v>
      </c>
      <c r="CB40" s="219">
        <f t="shared" si="46"/>
        <v>0</v>
      </c>
      <c r="CC40" s="219">
        <f t="shared" si="46"/>
        <v>0</v>
      </c>
      <c r="CD40" s="219">
        <f t="shared" si="46"/>
        <v>0</v>
      </c>
      <c r="CE40" s="219">
        <f t="shared" si="46"/>
        <v>0</v>
      </c>
      <c r="CF40" s="225">
        <f t="shared" si="47"/>
        <v>0</v>
      </c>
      <c r="CO40" s="79">
        <f>$CG$20</f>
        <v>0</v>
      </c>
      <c r="CP40" s="219">
        <f t="shared" si="48"/>
        <v>0</v>
      </c>
      <c r="CQ40" s="219">
        <f t="shared" si="48"/>
        <v>0</v>
      </c>
      <c r="CR40" s="219">
        <f t="shared" si="48"/>
        <v>0</v>
      </c>
      <c r="CS40" s="219">
        <f t="shared" si="48"/>
        <v>0</v>
      </c>
      <c r="CT40" s="219">
        <f t="shared" si="48"/>
        <v>0</v>
      </c>
      <c r="CU40" s="219">
        <f t="shared" si="48"/>
        <v>0</v>
      </c>
      <c r="CV40" s="219">
        <f t="shared" si="48"/>
        <v>0</v>
      </c>
      <c r="CW40" s="219">
        <f t="shared" si="48"/>
        <v>0</v>
      </c>
      <c r="CX40" s="219">
        <f t="shared" si="48"/>
        <v>0</v>
      </c>
      <c r="CY40" s="219">
        <f t="shared" si="48"/>
        <v>0</v>
      </c>
      <c r="CZ40" s="219">
        <f t="shared" si="48"/>
        <v>0</v>
      </c>
      <c r="DA40" s="219">
        <f t="shared" si="48"/>
        <v>0</v>
      </c>
      <c r="DB40" s="225">
        <f t="shared" si="49"/>
        <v>0</v>
      </c>
    </row>
    <row r="41" spans="1:106" ht="13" x14ac:dyDescent="0.3">
      <c r="A41" s="79">
        <f>'Beräkningshjälp Lån'!$A$8</f>
        <v>0</v>
      </c>
      <c r="B41" s="196">
        <f>$D$21</f>
        <v>0</v>
      </c>
      <c r="C41" s="196"/>
      <c r="D41" s="196"/>
      <c r="E41" s="196"/>
      <c r="F41" s="196"/>
      <c r="G41" s="196"/>
      <c r="H41" s="196"/>
      <c r="I41" s="196"/>
      <c r="J41" s="219">
        <f t="shared" si="36"/>
        <v>0</v>
      </c>
      <c r="K41" s="219">
        <f t="shared" si="36"/>
        <v>0</v>
      </c>
      <c r="L41" s="219">
        <f t="shared" si="36"/>
        <v>0</v>
      </c>
      <c r="M41" s="219">
        <f t="shared" si="36"/>
        <v>0</v>
      </c>
      <c r="N41" s="219">
        <f t="shared" si="36"/>
        <v>0</v>
      </c>
      <c r="O41" s="219">
        <f t="shared" si="36"/>
        <v>0</v>
      </c>
      <c r="P41" s="219">
        <f t="shared" si="36"/>
        <v>0</v>
      </c>
      <c r="Q41" s="219">
        <f t="shared" si="36"/>
        <v>0</v>
      </c>
      <c r="R41" s="219">
        <f t="shared" si="36"/>
        <v>0</v>
      </c>
      <c r="S41" s="219">
        <f t="shared" si="36"/>
        <v>0</v>
      </c>
      <c r="T41" s="219">
        <f t="shared" si="36"/>
        <v>0</v>
      </c>
      <c r="U41" s="219">
        <f t="shared" si="36"/>
        <v>0</v>
      </c>
      <c r="V41" s="225">
        <f t="shared" si="42"/>
        <v>0</v>
      </c>
      <c r="W41" s="219">
        <f t="shared" si="37"/>
        <v>0</v>
      </c>
      <c r="X41" s="219">
        <f t="shared" si="37"/>
        <v>0</v>
      </c>
      <c r="Y41" s="219">
        <f t="shared" si="37"/>
        <v>0</v>
      </c>
      <c r="Z41" s="219">
        <f t="shared" si="37"/>
        <v>0</v>
      </c>
      <c r="AA41" s="219">
        <f t="shared" si="37"/>
        <v>0</v>
      </c>
      <c r="AB41" s="219">
        <f t="shared" si="37"/>
        <v>0</v>
      </c>
      <c r="AC41" s="219">
        <f t="shared" si="37"/>
        <v>0</v>
      </c>
      <c r="AD41" s="219">
        <f t="shared" si="37"/>
        <v>0</v>
      </c>
      <c r="AE41" s="219">
        <f t="shared" si="37"/>
        <v>0</v>
      </c>
      <c r="AF41" s="219">
        <f t="shared" si="37"/>
        <v>0</v>
      </c>
      <c r="AG41" s="219">
        <f t="shared" si="37"/>
        <v>0</v>
      </c>
      <c r="AH41" s="219">
        <f t="shared" si="37"/>
        <v>0</v>
      </c>
      <c r="AI41" s="225">
        <f t="shared" si="43"/>
        <v>0</v>
      </c>
      <c r="AJ41" s="219">
        <f t="shared" si="38"/>
        <v>0</v>
      </c>
      <c r="AK41" s="219">
        <f t="shared" si="38"/>
        <v>0</v>
      </c>
      <c r="AL41" s="219">
        <f t="shared" si="38"/>
        <v>0</v>
      </c>
      <c r="AM41" s="219">
        <f t="shared" si="38"/>
        <v>0</v>
      </c>
      <c r="AN41" s="219">
        <f t="shared" si="38"/>
        <v>0</v>
      </c>
      <c r="AO41" s="219">
        <f t="shared" si="38"/>
        <v>0</v>
      </c>
      <c r="AP41" s="219">
        <f t="shared" si="38"/>
        <v>0</v>
      </c>
      <c r="AQ41" s="219">
        <f t="shared" si="38"/>
        <v>0</v>
      </c>
      <c r="AR41" s="219">
        <f t="shared" si="38"/>
        <v>0</v>
      </c>
      <c r="AS41" s="219">
        <f t="shared" si="38"/>
        <v>0</v>
      </c>
      <c r="AT41" s="219">
        <f t="shared" si="38"/>
        <v>0</v>
      </c>
      <c r="AU41" s="219">
        <f t="shared" si="38"/>
        <v>0</v>
      </c>
      <c r="AV41" s="225">
        <f t="shared" si="44"/>
        <v>0</v>
      </c>
      <c r="AW41" s="217">
        <f>SUM(AI41,V41)</f>
        <v>0</v>
      </c>
      <c r="BE41" s="79">
        <f>$AW$21</f>
        <v>0</v>
      </c>
      <c r="BF41" s="219">
        <f t="shared" si="39"/>
        <v>0</v>
      </c>
      <c r="BG41" s="219">
        <f t="shared" si="39"/>
        <v>0</v>
      </c>
      <c r="BH41" s="219">
        <f t="shared" si="39"/>
        <v>0</v>
      </c>
      <c r="BI41" s="219">
        <f t="shared" si="39"/>
        <v>0</v>
      </c>
      <c r="BJ41" s="219">
        <f t="shared" si="39"/>
        <v>0</v>
      </c>
      <c r="BK41" s="219">
        <f t="shared" si="39"/>
        <v>0</v>
      </c>
      <c r="BL41" s="219">
        <f t="shared" si="39"/>
        <v>0</v>
      </c>
      <c r="BM41" s="219">
        <f t="shared" si="39"/>
        <v>0</v>
      </c>
      <c r="BN41" s="219">
        <f t="shared" si="39"/>
        <v>0</v>
      </c>
      <c r="BO41" s="219">
        <f t="shared" si="39"/>
        <v>0</v>
      </c>
      <c r="BP41" s="219">
        <f t="shared" si="39"/>
        <v>0</v>
      </c>
      <c r="BQ41" s="219">
        <f t="shared" si="39"/>
        <v>0</v>
      </c>
      <c r="BR41" s="225">
        <f t="shared" si="45"/>
        <v>0</v>
      </c>
      <c r="BT41" s="219">
        <f t="shared" si="46"/>
        <v>0</v>
      </c>
      <c r="BU41" s="219">
        <f t="shared" si="46"/>
        <v>0</v>
      </c>
      <c r="BV41" s="219">
        <f t="shared" si="46"/>
        <v>0</v>
      </c>
      <c r="BW41" s="219">
        <f t="shared" si="46"/>
        <v>0</v>
      </c>
      <c r="BX41" s="219">
        <f t="shared" si="46"/>
        <v>0</v>
      </c>
      <c r="BY41" s="219">
        <f t="shared" si="46"/>
        <v>0</v>
      </c>
      <c r="BZ41" s="219">
        <f t="shared" si="46"/>
        <v>0</v>
      </c>
      <c r="CA41" s="219">
        <f t="shared" si="46"/>
        <v>0</v>
      </c>
      <c r="CB41" s="219">
        <f t="shared" si="46"/>
        <v>0</v>
      </c>
      <c r="CC41" s="219">
        <f t="shared" si="46"/>
        <v>0</v>
      </c>
      <c r="CD41" s="219">
        <f t="shared" si="46"/>
        <v>0</v>
      </c>
      <c r="CE41" s="219">
        <f t="shared" si="46"/>
        <v>0</v>
      </c>
      <c r="CF41" s="225">
        <f t="shared" si="47"/>
        <v>0</v>
      </c>
      <c r="CG41" s="217">
        <f>SUM(BS41,BF41)</f>
        <v>0</v>
      </c>
      <c r="CO41" s="79">
        <f>$CG$21</f>
        <v>0</v>
      </c>
      <c r="CP41" s="219">
        <f t="shared" si="48"/>
        <v>0</v>
      </c>
      <c r="CQ41" s="219">
        <f t="shared" si="48"/>
        <v>0</v>
      </c>
      <c r="CR41" s="219">
        <f t="shared" si="48"/>
        <v>0</v>
      </c>
      <c r="CS41" s="219">
        <f t="shared" si="48"/>
        <v>0</v>
      </c>
      <c r="CT41" s="219">
        <f t="shared" si="48"/>
        <v>0</v>
      </c>
      <c r="CU41" s="219">
        <f t="shared" si="48"/>
        <v>0</v>
      </c>
      <c r="CV41" s="219">
        <f t="shared" si="48"/>
        <v>0</v>
      </c>
      <c r="CW41" s="219">
        <f t="shared" si="48"/>
        <v>0</v>
      </c>
      <c r="CX41" s="219">
        <f t="shared" si="48"/>
        <v>0</v>
      </c>
      <c r="CY41" s="219">
        <f t="shared" si="48"/>
        <v>0</v>
      </c>
      <c r="CZ41" s="219">
        <f t="shared" si="48"/>
        <v>0</v>
      </c>
      <c r="DA41" s="219">
        <f t="shared" si="48"/>
        <v>0</v>
      </c>
      <c r="DB41" s="225">
        <f t="shared" si="49"/>
        <v>0</v>
      </c>
    </row>
    <row r="42" spans="1:106" ht="13" x14ac:dyDescent="0.3">
      <c r="A42" s="79">
        <f>'Beräkningshjälp Lån'!$A$9</f>
        <v>0</v>
      </c>
      <c r="B42" s="196">
        <f>$D$22</f>
        <v>0</v>
      </c>
      <c r="C42" s="196"/>
      <c r="D42" s="196"/>
      <c r="E42" s="196"/>
      <c r="F42" s="196"/>
      <c r="G42" s="196"/>
      <c r="H42" s="196"/>
      <c r="I42" s="196"/>
      <c r="J42" s="219">
        <f t="shared" si="36"/>
        <v>0</v>
      </c>
      <c r="K42" s="219">
        <f t="shared" si="36"/>
        <v>0</v>
      </c>
      <c r="L42" s="219">
        <f t="shared" si="36"/>
        <v>0</v>
      </c>
      <c r="M42" s="219">
        <f t="shared" si="36"/>
        <v>0</v>
      </c>
      <c r="N42" s="219">
        <f t="shared" si="36"/>
        <v>0</v>
      </c>
      <c r="O42" s="219">
        <f t="shared" si="36"/>
        <v>0</v>
      </c>
      <c r="P42" s="219">
        <f t="shared" si="36"/>
        <v>0</v>
      </c>
      <c r="Q42" s="219">
        <f t="shared" si="36"/>
        <v>0</v>
      </c>
      <c r="R42" s="219">
        <f t="shared" si="36"/>
        <v>0</v>
      </c>
      <c r="S42" s="219">
        <f t="shared" si="36"/>
        <v>0</v>
      </c>
      <c r="T42" s="219">
        <f t="shared" si="36"/>
        <v>0</v>
      </c>
      <c r="U42" s="219">
        <f t="shared" si="36"/>
        <v>0</v>
      </c>
      <c r="V42" s="225">
        <f t="shared" si="42"/>
        <v>0</v>
      </c>
      <c r="W42" s="219">
        <f t="shared" si="37"/>
        <v>0</v>
      </c>
      <c r="X42" s="219">
        <f t="shared" si="37"/>
        <v>0</v>
      </c>
      <c r="Y42" s="219">
        <f t="shared" si="37"/>
        <v>0</v>
      </c>
      <c r="Z42" s="219">
        <f t="shared" si="37"/>
        <v>0</v>
      </c>
      <c r="AA42" s="219">
        <f t="shared" si="37"/>
        <v>0</v>
      </c>
      <c r="AB42" s="219">
        <f t="shared" si="37"/>
        <v>0</v>
      </c>
      <c r="AC42" s="219">
        <f t="shared" si="37"/>
        <v>0</v>
      </c>
      <c r="AD42" s="219">
        <f t="shared" si="37"/>
        <v>0</v>
      </c>
      <c r="AE42" s="219">
        <f t="shared" si="37"/>
        <v>0</v>
      </c>
      <c r="AF42" s="219">
        <f t="shared" si="37"/>
        <v>0</v>
      </c>
      <c r="AG42" s="219">
        <f t="shared" si="37"/>
        <v>0</v>
      </c>
      <c r="AH42" s="219">
        <f t="shared" si="37"/>
        <v>0</v>
      </c>
      <c r="AI42" s="225">
        <f t="shared" si="43"/>
        <v>0</v>
      </c>
      <c r="AJ42" s="219">
        <f t="shared" si="38"/>
        <v>0</v>
      </c>
      <c r="AK42" s="219">
        <f t="shared" si="38"/>
        <v>0</v>
      </c>
      <c r="AL42" s="219">
        <f t="shared" si="38"/>
        <v>0</v>
      </c>
      <c r="AM42" s="219">
        <f t="shared" si="38"/>
        <v>0</v>
      </c>
      <c r="AN42" s="219">
        <f t="shared" si="38"/>
        <v>0</v>
      </c>
      <c r="AO42" s="219">
        <f t="shared" si="38"/>
        <v>0</v>
      </c>
      <c r="AP42" s="219">
        <f t="shared" si="38"/>
        <v>0</v>
      </c>
      <c r="AQ42" s="219">
        <f t="shared" si="38"/>
        <v>0</v>
      </c>
      <c r="AR42" s="219">
        <f t="shared" si="38"/>
        <v>0</v>
      </c>
      <c r="AS42" s="219">
        <f t="shared" si="38"/>
        <v>0</v>
      </c>
      <c r="AT42" s="219">
        <f t="shared" si="38"/>
        <v>0</v>
      </c>
      <c r="AU42" s="219">
        <f t="shared" si="38"/>
        <v>0</v>
      </c>
      <c r="AV42" s="225">
        <f t="shared" si="44"/>
        <v>0</v>
      </c>
      <c r="AW42" s="217">
        <f>SUM(AI42,V42)</f>
        <v>0</v>
      </c>
      <c r="BE42" s="79">
        <f>$AW$22</f>
        <v>0</v>
      </c>
      <c r="BF42" s="219">
        <f t="shared" si="39"/>
        <v>0</v>
      </c>
      <c r="BG42" s="219">
        <f t="shared" si="39"/>
        <v>0</v>
      </c>
      <c r="BH42" s="219">
        <f t="shared" si="39"/>
        <v>0</v>
      </c>
      <c r="BI42" s="219">
        <f t="shared" si="39"/>
        <v>0</v>
      </c>
      <c r="BJ42" s="219">
        <f t="shared" si="39"/>
        <v>0</v>
      </c>
      <c r="BK42" s="219">
        <f t="shared" si="39"/>
        <v>0</v>
      </c>
      <c r="BL42" s="219">
        <f t="shared" si="39"/>
        <v>0</v>
      </c>
      <c r="BM42" s="219">
        <f t="shared" si="39"/>
        <v>0</v>
      </c>
      <c r="BN42" s="219">
        <f t="shared" si="39"/>
        <v>0</v>
      </c>
      <c r="BO42" s="219">
        <f t="shared" si="39"/>
        <v>0</v>
      </c>
      <c r="BP42" s="219">
        <f t="shared" si="39"/>
        <v>0</v>
      </c>
      <c r="BQ42" s="219">
        <f t="shared" si="39"/>
        <v>0</v>
      </c>
      <c r="BR42" s="225">
        <f t="shared" si="45"/>
        <v>0</v>
      </c>
      <c r="BS42" s="3"/>
      <c r="BT42" s="219">
        <f t="shared" si="46"/>
        <v>0</v>
      </c>
      <c r="BU42" s="219">
        <f t="shared" si="46"/>
        <v>0</v>
      </c>
      <c r="BV42" s="219">
        <f t="shared" si="46"/>
        <v>0</v>
      </c>
      <c r="BW42" s="219">
        <f t="shared" si="46"/>
        <v>0</v>
      </c>
      <c r="BX42" s="219">
        <f t="shared" si="46"/>
        <v>0</v>
      </c>
      <c r="BY42" s="219">
        <f t="shared" si="46"/>
        <v>0</v>
      </c>
      <c r="BZ42" s="219">
        <f t="shared" si="46"/>
        <v>0</v>
      </c>
      <c r="CA42" s="219">
        <f t="shared" si="46"/>
        <v>0</v>
      </c>
      <c r="CB42" s="219">
        <f t="shared" si="46"/>
        <v>0</v>
      </c>
      <c r="CC42" s="219">
        <f t="shared" si="46"/>
        <v>0</v>
      </c>
      <c r="CD42" s="219">
        <f t="shared" si="46"/>
        <v>0</v>
      </c>
      <c r="CE42" s="219">
        <f t="shared" si="46"/>
        <v>0</v>
      </c>
      <c r="CF42" s="225">
        <f t="shared" si="47"/>
        <v>0</v>
      </c>
      <c r="CG42" s="217">
        <f>SUM(BS42,BF42)</f>
        <v>0</v>
      </c>
      <c r="CO42" s="79">
        <f>$CG$22</f>
        <v>0</v>
      </c>
      <c r="CP42" s="219">
        <f t="shared" si="48"/>
        <v>0</v>
      </c>
      <c r="CQ42" s="219">
        <f t="shared" si="48"/>
        <v>0</v>
      </c>
      <c r="CR42" s="219">
        <f t="shared" si="48"/>
        <v>0</v>
      </c>
      <c r="CS42" s="219">
        <f t="shared" si="48"/>
        <v>0</v>
      </c>
      <c r="CT42" s="219">
        <f t="shared" si="48"/>
        <v>0</v>
      </c>
      <c r="CU42" s="219">
        <f t="shared" si="48"/>
        <v>0</v>
      </c>
      <c r="CV42" s="219">
        <f t="shared" si="48"/>
        <v>0</v>
      </c>
      <c r="CW42" s="219">
        <f t="shared" si="48"/>
        <v>0</v>
      </c>
      <c r="CX42" s="219">
        <f t="shared" si="48"/>
        <v>0</v>
      </c>
      <c r="CY42" s="219">
        <f t="shared" si="48"/>
        <v>0</v>
      </c>
      <c r="CZ42" s="219">
        <f t="shared" si="48"/>
        <v>0</v>
      </c>
      <c r="DA42" s="219">
        <f t="shared" si="48"/>
        <v>0</v>
      </c>
      <c r="DB42" s="225">
        <f t="shared" si="49"/>
        <v>0</v>
      </c>
    </row>
    <row r="43" spans="1:106" ht="13" x14ac:dyDescent="0.3">
      <c r="A43" s="223"/>
      <c r="B43" s="224"/>
      <c r="C43" s="224"/>
      <c r="D43" s="224"/>
      <c r="E43" s="224"/>
      <c r="F43" s="224"/>
      <c r="G43" s="224"/>
      <c r="H43" s="224"/>
      <c r="I43" s="224"/>
      <c r="J43" s="226">
        <f t="shared" ref="J43:U43" si="50">SUM(J36:J42)</f>
        <v>0</v>
      </c>
      <c r="K43" s="226">
        <f t="shared" si="50"/>
        <v>0</v>
      </c>
      <c r="L43" s="226">
        <f t="shared" si="50"/>
        <v>0</v>
      </c>
      <c r="M43" s="226">
        <f t="shared" si="50"/>
        <v>0</v>
      </c>
      <c r="N43" s="226">
        <f t="shared" si="50"/>
        <v>0</v>
      </c>
      <c r="O43" s="226">
        <f t="shared" si="50"/>
        <v>0</v>
      </c>
      <c r="P43" s="226">
        <f t="shared" si="50"/>
        <v>0</v>
      </c>
      <c r="Q43" s="226">
        <f t="shared" si="50"/>
        <v>0</v>
      </c>
      <c r="R43" s="226">
        <f t="shared" si="50"/>
        <v>0</v>
      </c>
      <c r="S43" s="226">
        <f t="shared" si="50"/>
        <v>0</v>
      </c>
      <c r="T43" s="226">
        <f t="shared" si="50"/>
        <v>0</v>
      </c>
      <c r="U43" s="226">
        <f t="shared" si="50"/>
        <v>0</v>
      </c>
      <c r="V43" s="233"/>
      <c r="W43" s="226">
        <f t="shared" ref="W43:AH43" si="51">SUM(W36:W42)</f>
        <v>0</v>
      </c>
      <c r="X43" s="226">
        <f t="shared" si="51"/>
        <v>0</v>
      </c>
      <c r="Y43" s="226">
        <f t="shared" si="51"/>
        <v>0</v>
      </c>
      <c r="Z43" s="226">
        <f t="shared" si="51"/>
        <v>0</v>
      </c>
      <c r="AA43" s="226">
        <f t="shared" si="51"/>
        <v>0</v>
      </c>
      <c r="AB43" s="226">
        <f t="shared" si="51"/>
        <v>0</v>
      </c>
      <c r="AC43" s="226">
        <f t="shared" si="51"/>
        <v>0</v>
      </c>
      <c r="AD43" s="226">
        <f t="shared" si="51"/>
        <v>0</v>
      </c>
      <c r="AE43" s="226">
        <f t="shared" si="51"/>
        <v>0</v>
      </c>
      <c r="AF43" s="226">
        <f t="shared" si="51"/>
        <v>0</v>
      </c>
      <c r="AG43" s="226">
        <f t="shared" si="51"/>
        <v>0</v>
      </c>
      <c r="AH43" s="226">
        <f t="shared" si="51"/>
        <v>0</v>
      </c>
      <c r="AI43" s="233"/>
      <c r="AJ43" s="226">
        <f t="shared" ref="AJ43:AU43" si="52">SUM(AJ36:AJ42)</f>
        <v>0</v>
      </c>
      <c r="AK43" s="226">
        <f t="shared" si="52"/>
        <v>0</v>
      </c>
      <c r="AL43" s="226">
        <f t="shared" si="52"/>
        <v>0</v>
      </c>
      <c r="AM43" s="226">
        <f t="shared" si="52"/>
        <v>0</v>
      </c>
      <c r="AN43" s="226">
        <f t="shared" si="52"/>
        <v>0</v>
      </c>
      <c r="AO43" s="226">
        <f t="shared" si="52"/>
        <v>0</v>
      </c>
      <c r="AP43" s="226">
        <f t="shared" si="52"/>
        <v>0</v>
      </c>
      <c r="AQ43" s="226">
        <f t="shared" si="52"/>
        <v>0</v>
      </c>
      <c r="AR43" s="226">
        <f t="shared" si="52"/>
        <v>0</v>
      </c>
      <c r="AS43" s="226">
        <f t="shared" si="52"/>
        <v>0</v>
      </c>
      <c r="AT43" s="226">
        <f t="shared" si="52"/>
        <v>0</v>
      </c>
      <c r="AU43" s="226">
        <f t="shared" si="52"/>
        <v>0</v>
      </c>
      <c r="AV43" s="233"/>
      <c r="BE43" s="223"/>
      <c r="BF43" s="226">
        <f t="shared" ref="BF43:BQ43" si="53">SUM(BF36:BF42)</f>
        <v>0</v>
      </c>
      <c r="BG43" s="226">
        <f t="shared" si="53"/>
        <v>0</v>
      </c>
      <c r="BH43" s="226">
        <f t="shared" si="53"/>
        <v>0</v>
      </c>
      <c r="BI43" s="226">
        <f t="shared" si="53"/>
        <v>0</v>
      </c>
      <c r="BJ43" s="226">
        <f t="shared" si="53"/>
        <v>0</v>
      </c>
      <c r="BK43" s="226">
        <f t="shared" si="53"/>
        <v>0</v>
      </c>
      <c r="BL43" s="226">
        <f t="shared" si="53"/>
        <v>0</v>
      </c>
      <c r="BM43" s="226">
        <f t="shared" si="53"/>
        <v>0</v>
      </c>
      <c r="BN43" s="226">
        <f t="shared" si="53"/>
        <v>0</v>
      </c>
      <c r="BO43" s="226">
        <f t="shared" si="53"/>
        <v>0</v>
      </c>
      <c r="BP43" s="226">
        <f t="shared" si="53"/>
        <v>0</v>
      </c>
      <c r="BQ43" s="226">
        <f t="shared" si="53"/>
        <v>0</v>
      </c>
      <c r="BS43" s="3"/>
      <c r="BT43" s="226">
        <f t="shared" ref="BT43:CE43" si="54">SUM(BT36:BT42)</f>
        <v>0</v>
      </c>
      <c r="BU43" s="226">
        <f t="shared" si="54"/>
        <v>0</v>
      </c>
      <c r="BV43" s="226">
        <f t="shared" si="54"/>
        <v>0</v>
      </c>
      <c r="BW43" s="226">
        <f t="shared" si="54"/>
        <v>0</v>
      </c>
      <c r="BX43" s="226">
        <f t="shared" si="54"/>
        <v>0</v>
      </c>
      <c r="BY43" s="226">
        <f t="shared" si="54"/>
        <v>0</v>
      </c>
      <c r="BZ43" s="226">
        <f t="shared" si="54"/>
        <v>0</v>
      </c>
      <c r="CA43" s="226">
        <f t="shared" si="54"/>
        <v>0</v>
      </c>
      <c r="CB43" s="226">
        <f t="shared" si="54"/>
        <v>0</v>
      </c>
      <c r="CC43" s="226">
        <f t="shared" si="54"/>
        <v>0</v>
      </c>
      <c r="CD43" s="226">
        <f t="shared" si="54"/>
        <v>0</v>
      </c>
      <c r="CE43" s="226">
        <f t="shared" si="54"/>
        <v>0</v>
      </c>
      <c r="CF43" s="233"/>
      <c r="CO43" s="223"/>
      <c r="CP43" s="226">
        <f t="shared" ref="CP43:DA43" si="55">SUM(CP36:CP42)</f>
        <v>0</v>
      </c>
      <c r="CQ43" s="226">
        <f t="shared" si="55"/>
        <v>0</v>
      </c>
      <c r="CR43" s="226">
        <f t="shared" si="55"/>
        <v>0</v>
      </c>
      <c r="CS43" s="226">
        <f t="shared" si="55"/>
        <v>0</v>
      </c>
      <c r="CT43" s="226">
        <f t="shared" si="55"/>
        <v>0</v>
      </c>
      <c r="CU43" s="226">
        <f t="shared" si="55"/>
        <v>0</v>
      </c>
      <c r="CV43" s="226">
        <f t="shared" si="55"/>
        <v>0</v>
      </c>
      <c r="CW43" s="226">
        <f t="shared" si="55"/>
        <v>0</v>
      </c>
      <c r="CX43" s="226">
        <f t="shared" si="55"/>
        <v>0</v>
      </c>
      <c r="CY43" s="226">
        <f t="shared" si="55"/>
        <v>0</v>
      </c>
      <c r="CZ43" s="226">
        <f t="shared" si="55"/>
        <v>0</v>
      </c>
      <c r="DA43" s="226">
        <f t="shared" si="55"/>
        <v>0</v>
      </c>
    </row>
    <row r="44" spans="1:106" ht="13" x14ac:dyDescent="0.3">
      <c r="U44" s="226">
        <f>SUM(J36:U42)</f>
        <v>0</v>
      </c>
      <c r="V44" s="226">
        <f>SUM(V36:V42)</f>
        <v>0</v>
      </c>
      <c r="AH44" s="226">
        <f>SUM(W36:AH42)</f>
        <v>0</v>
      </c>
      <c r="AI44" s="226">
        <f>SUM(AI36:AI42)</f>
        <v>0</v>
      </c>
      <c r="AU44" s="226">
        <f>SUM(AJ36:AU42)</f>
        <v>0</v>
      </c>
      <c r="AV44" s="226">
        <f>SUM(AV36:AV42)</f>
        <v>0</v>
      </c>
      <c r="BQ44" s="226">
        <f>SUM(BF37:BQ42)</f>
        <v>0</v>
      </c>
      <c r="BR44" s="226">
        <f>SUM(BR36:BR42)</f>
        <v>0</v>
      </c>
      <c r="CE44" s="226">
        <f>SUM(BT36:CE42)</f>
        <v>0</v>
      </c>
      <c r="CF44" s="226">
        <f>SUM(CF36:CF42)</f>
        <v>0</v>
      </c>
      <c r="DA44" s="226">
        <f>SUM(CP37:DA42)</f>
        <v>0</v>
      </c>
      <c r="DB44" s="226">
        <f>SUM(DB36:DB42)</f>
        <v>0</v>
      </c>
    </row>
    <row r="45" spans="1:106" ht="13" x14ac:dyDescent="0.3">
      <c r="A45" s="145" t="s">
        <v>283</v>
      </c>
      <c r="B45" s="145"/>
      <c r="C45" s="145"/>
      <c r="D45" s="145"/>
      <c r="E45" s="145"/>
      <c r="F45" s="145"/>
      <c r="G45" s="145"/>
      <c r="H45" s="145"/>
      <c r="I45" s="145"/>
      <c r="J45" s="124">
        <v>1</v>
      </c>
      <c r="K45" s="124">
        <v>2</v>
      </c>
      <c r="L45" s="124">
        <v>3</v>
      </c>
      <c r="M45" s="124">
        <v>4</v>
      </c>
      <c r="N45" s="124">
        <v>5</v>
      </c>
      <c r="O45" s="124">
        <v>6</v>
      </c>
      <c r="P45" s="124">
        <v>7</v>
      </c>
      <c r="Q45" s="124">
        <v>8</v>
      </c>
      <c r="R45" s="124">
        <v>9</v>
      </c>
      <c r="S45" s="124">
        <v>10</v>
      </c>
      <c r="T45" s="124">
        <v>11</v>
      </c>
      <c r="U45" s="124">
        <v>12</v>
      </c>
      <c r="V45" s="124"/>
      <c r="W45" s="124">
        <v>13</v>
      </c>
      <c r="X45" s="124">
        <v>14</v>
      </c>
      <c r="Y45" s="124">
        <v>15</v>
      </c>
      <c r="Z45" s="124">
        <v>16</v>
      </c>
      <c r="AA45" s="124">
        <v>17</v>
      </c>
      <c r="AB45" s="124">
        <v>18</v>
      </c>
      <c r="AC45" s="124">
        <v>19</v>
      </c>
      <c r="AD45" s="124">
        <v>20</v>
      </c>
      <c r="AE45" s="124">
        <v>21</v>
      </c>
      <c r="AF45" s="124">
        <v>22</v>
      </c>
      <c r="AG45" s="124">
        <v>23</v>
      </c>
      <c r="AH45" s="124">
        <v>24</v>
      </c>
      <c r="AI45" s="124"/>
      <c r="AJ45" s="124">
        <v>25</v>
      </c>
      <c r="AK45" s="124">
        <v>26</v>
      </c>
      <c r="AL45" s="124">
        <v>27</v>
      </c>
      <c r="AM45" s="124">
        <v>28</v>
      </c>
      <c r="AN45" s="124">
        <v>29</v>
      </c>
      <c r="AO45" s="124">
        <v>30</v>
      </c>
      <c r="AP45" s="124">
        <v>31</v>
      </c>
      <c r="AQ45" s="124">
        <v>32</v>
      </c>
      <c r="AR45" s="124">
        <v>33</v>
      </c>
      <c r="AS45" s="124">
        <v>34</v>
      </c>
      <c r="AT45" s="124">
        <v>35</v>
      </c>
      <c r="AU45" s="124">
        <v>36</v>
      </c>
      <c r="AV45" s="124"/>
      <c r="BE45" s="222" t="str">
        <f>A45&amp;" År2"</f>
        <v>Amortering Kv År2</v>
      </c>
      <c r="BF45" s="124" t="s">
        <v>214</v>
      </c>
      <c r="BG45" s="124" t="s">
        <v>215</v>
      </c>
      <c r="BH45" s="124" t="s">
        <v>216</v>
      </c>
      <c r="BI45" s="124" t="s">
        <v>217</v>
      </c>
      <c r="BJ45" s="124" t="s">
        <v>218</v>
      </c>
      <c r="BK45" s="124" t="s">
        <v>219</v>
      </c>
      <c r="BL45" s="124" t="s">
        <v>220</v>
      </c>
      <c r="BM45" s="124" t="s">
        <v>221</v>
      </c>
      <c r="BN45" s="124" t="s">
        <v>222</v>
      </c>
      <c r="BO45" s="124" t="s">
        <v>223</v>
      </c>
      <c r="BP45" s="124" t="s">
        <v>224</v>
      </c>
      <c r="BQ45" s="124" t="s">
        <v>225</v>
      </c>
      <c r="BR45" s="124"/>
      <c r="BT45" s="124">
        <v>25</v>
      </c>
      <c r="BU45" s="124">
        <v>26</v>
      </c>
      <c r="BV45" s="124">
        <v>27</v>
      </c>
      <c r="BW45" s="124">
        <v>28</v>
      </c>
      <c r="BX45" s="124">
        <v>29</v>
      </c>
      <c r="BY45" s="124">
        <v>30</v>
      </c>
      <c r="BZ45" s="124">
        <v>31</v>
      </c>
      <c r="CA45" s="124">
        <v>32</v>
      </c>
      <c r="CB45" s="124">
        <v>33</v>
      </c>
      <c r="CC45" s="124">
        <v>34</v>
      </c>
      <c r="CD45" s="124">
        <v>35</v>
      </c>
      <c r="CE45" s="124">
        <v>36</v>
      </c>
      <c r="CF45" s="124"/>
      <c r="CO45" s="222" t="str">
        <f>A45&amp;" År3"</f>
        <v>Amortering Kv År3</v>
      </c>
      <c r="CP45" s="124" t="s">
        <v>457</v>
      </c>
      <c r="CQ45" s="124" t="s">
        <v>458</v>
      </c>
      <c r="CR45" s="124" t="s">
        <v>459</v>
      </c>
      <c r="CS45" s="124" t="s">
        <v>460</v>
      </c>
      <c r="CT45" s="124" t="s">
        <v>461</v>
      </c>
      <c r="CU45" s="124" t="s">
        <v>462</v>
      </c>
      <c r="CV45" s="124" t="s">
        <v>463</v>
      </c>
      <c r="CW45" s="124" t="s">
        <v>464</v>
      </c>
      <c r="CX45" s="124" t="s">
        <v>465</v>
      </c>
      <c r="CY45" s="124" t="s">
        <v>466</v>
      </c>
      <c r="CZ45" s="124" t="s">
        <v>467</v>
      </c>
      <c r="DA45" s="124" t="s">
        <v>468</v>
      </c>
      <c r="DB45" s="124"/>
    </row>
    <row r="46" spans="1:106" ht="13" x14ac:dyDescent="0.3">
      <c r="A46" s="79">
        <f>'Beräkningshjälp Lån'!$A$3</f>
        <v>0</v>
      </c>
      <c r="B46" s="196">
        <f>$D$16</f>
        <v>0</v>
      </c>
      <c r="C46" s="196"/>
      <c r="D46" s="196"/>
      <c r="E46" s="196"/>
      <c r="F46" s="196"/>
      <c r="G46" s="196"/>
      <c r="H46" s="196"/>
      <c r="I46" s="196"/>
      <c r="J46" s="219"/>
      <c r="K46" s="219"/>
      <c r="L46" s="219">
        <f t="shared" ref="L46:L52" si="56">SUM(J36:L36)</f>
        <v>0</v>
      </c>
      <c r="M46" s="219"/>
      <c r="N46" s="219"/>
      <c r="O46" s="219">
        <f t="shared" ref="O46:O52" si="57">SUM(M36:O36)</f>
        <v>0</v>
      </c>
      <c r="P46" s="219"/>
      <c r="Q46" s="219"/>
      <c r="R46" s="219">
        <f t="shared" ref="R46:R52" si="58">SUM(P36:R36)</f>
        <v>0</v>
      </c>
      <c r="S46" s="219"/>
      <c r="T46" s="219"/>
      <c r="U46" s="219">
        <f t="shared" ref="U46:U52" si="59">SUM(S36:U36)</f>
        <v>0</v>
      </c>
      <c r="V46" s="225">
        <f>SUM(J46:U46)</f>
        <v>0</v>
      </c>
      <c r="W46" s="219"/>
      <c r="X46" s="219"/>
      <c r="Y46" s="219">
        <f t="shared" ref="Y46:Y52" si="60">SUM(W36:Y36)</f>
        <v>0</v>
      </c>
      <c r="Z46" s="219"/>
      <c r="AA46" s="219"/>
      <c r="AB46" s="219">
        <f t="shared" ref="AB46:AB52" si="61">SUM(Z36:AB36)</f>
        <v>0</v>
      </c>
      <c r="AC46" s="219"/>
      <c r="AD46" s="219"/>
      <c r="AE46" s="219">
        <f t="shared" ref="AE46:AE52" si="62">SUM(AC36:AE36)</f>
        <v>0</v>
      </c>
      <c r="AF46" s="219"/>
      <c r="AG46" s="219"/>
      <c r="AH46" s="219">
        <f t="shared" ref="AH46:AH52" si="63">SUM(AF36:AH36)</f>
        <v>0</v>
      </c>
      <c r="AI46" s="225">
        <f>SUM(W46:AH46)</f>
        <v>0</v>
      </c>
      <c r="AJ46" s="219"/>
      <c r="AK46" s="219"/>
      <c r="AL46" s="219">
        <f t="shared" ref="AL46:AL52" si="64">SUM(AJ36:AL36)</f>
        <v>0</v>
      </c>
      <c r="AM46" s="219"/>
      <c r="AN46" s="219"/>
      <c r="AO46" s="219">
        <f t="shared" ref="AO46:AO52" si="65">SUM(AM36:AO36)</f>
        <v>0</v>
      </c>
      <c r="AP46" s="219"/>
      <c r="AQ46" s="219"/>
      <c r="AR46" s="219">
        <f t="shared" ref="AR46:AR52" si="66">SUM(AP36:AR36)</f>
        <v>0</v>
      </c>
      <c r="AS46" s="219"/>
      <c r="AT46" s="219"/>
      <c r="AU46" s="219">
        <f t="shared" ref="AU46:AU52" si="67">SUM(AS36:AU36)</f>
        <v>0</v>
      </c>
      <c r="AV46" s="225">
        <f>SUM(AJ46:AU46)</f>
        <v>0</v>
      </c>
      <c r="BE46" s="79">
        <f>$AW$16</f>
        <v>0</v>
      </c>
      <c r="BF46" s="219"/>
      <c r="BG46" s="219"/>
      <c r="BH46" s="219">
        <f t="shared" ref="BH46:BH52" si="68">SUM(BF36:BH36)</f>
        <v>0</v>
      </c>
      <c r="BI46" s="219"/>
      <c r="BJ46" s="219"/>
      <c r="BK46" s="219">
        <f t="shared" ref="BK46:BK52" si="69">SUM(BI36:BK36)</f>
        <v>0</v>
      </c>
      <c r="BL46" s="219"/>
      <c r="BM46" s="219"/>
      <c r="BN46" s="219">
        <f t="shared" ref="BN46:BN52" si="70">SUM(BL36:BN36)</f>
        <v>0</v>
      </c>
      <c r="BO46" s="219"/>
      <c r="BP46" s="219"/>
      <c r="BQ46" s="219">
        <f t="shared" ref="BQ46:BQ52" si="71">SUM(BO36:BQ36)</f>
        <v>0</v>
      </c>
      <c r="BR46" s="225">
        <f>SUM(BF46:BQ46)</f>
        <v>0</v>
      </c>
      <c r="BT46" s="219"/>
      <c r="BU46" s="219"/>
      <c r="BV46" s="219">
        <f t="shared" ref="BV46:BV52" si="72">SUM(BT36:BV36)</f>
        <v>0</v>
      </c>
      <c r="BW46" s="219"/>
      <c r="BX46" s="219"/>
      <c r="BY46" s="219">
        <f t="shared" ref="BY46:BY52" si="73">SUM(BW36:BY36)</f>
        <v>0</v>
      </c>
      <c r="BZ46" s="219"/>
      <c r="CA46" s="219"/>
      <c r="CB46" s="219">
        <f t="shared" ref="CB46:CB52" si="74">SUM(BZ36:CB36)</f>
        <v>0</v>
      </c>
      <c r="CC46" s="219"/>
      <c r="CD46" s="219"/>
      <c r="CE46" s="219">
        <f t="shared" ref="CE46:CE52" si="75">SUM(CC36:CE36)</f>
        <v>0</v>
      </c>
      <c r="CF46" s="225">
        <f>SUM(BT46:CE46)</f>
        <v>0</v>
      </c>
      <c r="CO46" s="79">
        <f>$CG$16</f>
        <v>0</v>
      </c>
      <c r="CP46" s="219"/>
      <c r="CQ46" s="219"/>
      <c r="CR46" s="219">
        <f t="shared" ref="CR46:CR52" si="76">SUM(CP36:CR36)</f>
        <v>0</v>
      </c>
      <c r="CS46" s="219"/>
      <c r="CT46" s="219"/>
      <c r="CU46" s="219">
        <f t="shared" ref="CU46:CU52" si="77">SUM(CS36:CU36)</f>
        <v>0</v>
      </c>
      <c r="CV46" s="219"/>
      <c r="CW46" s="219"/>
      <c r="CX46" s="219">
        <f t="shared" ref="CX46:CX52" si="78">SUM(CV36:CX36)</f>
        <v>0</v>
      </c>
      <c r="CY46" s="219"/>
      <c r="CZ46" s="219"/>
      <c r="DA46" s="219">
        <f t="shared" ref="DA46:DA52" si="79">SUM(CY36:DA36)</f>
        <v>0</v>
      </c>
      <c r="DB46" s="225">
        <f>SUM(CP46:DA46)</f>
        <v>0</v>
      </c>
    </row>
    <row r="47" spans="1:106" ht="13" x14ac:dyDescent="0.3">
      <c r="A47" s="79">
        <f>'Beräkningshjälp Lån'!$A$4</f>
        <v>0</v>
      </c>
      <c r="B47" s="196">
        <f>$D$17</f>
        <v>0</v>
      </c>
      <c r="C47" s="196"/>
      <c r="D47" s="196"/>
      <c r="E47" s="196"/>
      <c r="F47" s="196"/>
      <c r="G47" s="196"/>
      <c r="H47" s="196"/>
      <c r="I47" s="196"/>
      <c r="J47" s="219"/>
      <c r="K47" s="219"/>
      <c r="L47" s="219">
        <f t="shared" si="56"/>
        <v>0</v>
      </c>
      <c r="M47" s="219"/>
      <c r="N47" s="219"/>
      <c r="O47" s="219">
        <f t="shared" si="57"/>
        <v>0</v>
      </c>
      <c r="P47" s="219"/>
      <c r="Q47" s="219"/>
      <c r="R47" s="219">
        <f t="shared" si="58"/>
        <v>0</v>
      </c>
      <c r="S47" s="219"/>
      <c r="T47" s="219"/>
      <c r="U47" s="219">
        <f t="shared" si="59"/>
        <v>0</v>
      </c>
      <c r="V47" s="225">
        <f t="shared" ref="V47:V52" si="80">SUM(J47:U47)</f>
        <v>0</v>
      </c>
      <c r="W47" s="219"/>
      <c r="X47" s="219"/>
      <c r="Y47" s="219">
        <f t="shared" si="60"/>
        <v>0</v>
      </c>
      <c r="Z47" s="219"/>
      <c r="AA47" s="219"/>
      <c r="AB47" s="219">
        <f t="shared" si="61"/>
        <v>0</v>
      </c>
      <c r="AC47" s="219"/>
      <c r="AD47" s="219"/>
      <c r="AE47" s="219">
        <f t="shared" si="62"/>
        <v>0</v>
      </c>
      <c r="AF47" s="219"/>
      <c r="AG47" s="219"/>
      <c r="AH47" s="219">
        <f t="shared" si="63"/>
        <v>0</v>
      </c>
      <c r="AI47" s="225">
        <f t="shared" ref="AI47:AI52" si="81">SUM(W47:AH47)</f>
        <v>0</v>
      </c>
      <c r="AJ47" s="219"/>
      <c r="AK47" s="219"/>
      <c r="AL47" s="219">
        <f t="shared" si="64"/>
        <v>0</v>
      </c>
      <c r="AM47" s="219"/>
      <c r="AN47" s="219"/>
      <c r="AO47" s="219">
        <f t="shared" si="65"/>
        <v>0</v>
      </c>
      <c r="AP47" s="219"/>
      <c r="AQ47" s="219"/>
      <c r="AR47" s="219">
        <f t="shared" si="66"/>
        <v>0</v>
      </c>
      <c r="AS47" s="219"/>
      <c r="AT47" s="219"/>
      <c r="AU47" s="219">
        <f t="shared" si="67"/>
        <v>0</v>
      </c>
      <c r="AV47" s="225">
        <f t="shared" ref="AV47:AV52" si="82">SUM(AJ47:AU47)</f>
        <v>0</v>
      </c>
      <c r="BE47" s="79">
        <f>$AW$17</f>
        <v>0</v>
      </c>
      <c r="BF47" s="219"/>
      <c r="BG47" s="219"/>
      <c r="BH47" s="219">
        <f t="shared" si="68"/>
        <v>0</v>
      </c>
      <c r="BI47" s="219"/>
      <c r="BJ47" s="219"/>
      <c r="BK47" s="219">
        <f t="shared" si="69"/>
        <v>0</v>
      </c>
      <c r="BL47" s="219"/>
      <c r="BM47" s="219"/>
      <c r="BN47" s="219">
        <f t="shared" si="70"/>
        <v>0</v>
      </c>
      <c r="BO47" s="219"/>
      <c r="BP47" s="219"/>
      <c r="BQ47" s="219">
        <f t="shared" si="71"/>
        <v>0</v>
      </c>
      <c r="BR47" s="225">
        <f t="shared" ref="BR47:BR52" si="83">SUM(BF47:BQ47)</f>
        <v>0</v>
      </c>
      <c r="BT47" s="219"/>
      <c r="BU47" s="219"/>
      <c r="BV47" s="219">
        <f t="shared" si="72"/>
        <v>0</v>
      </c>
      <c r="BW47" s="219"/>
      <c r="BX47" s="219"/>
      <c r="BY47" s="219">
        <f t="shared" si="73"/>
        <v>0</v>
      </c>
      <c r="BZ47" s="219"/>
      <c r="CA47" s="219"/>
      <c r="CB47" s="219">
        <f t="shared" si="74"/>
        <v>0</v>
      </c>
      <c r="CC47" s="219"/>
      <c r="CD47" s="219"/>
      <c r="CE47" s="219">
        <f t="shared" si="75"/>
        <v>0</v>
      </c>
      <c r="CF47" s="225">
        <f t="shared" ref="CF47:CF52" si="84">SUM(BT47:CE47)</f>
        <v>0</v>
      </c>
      <c r="CO47" s="79">
        <f>$CG$17</f>
        <v>0</v>
      </c>
      <c r="CP47" s="219"/>
      <c r="CQ47" s="219"/>
      <c r="CR47" s="219">
        <f t="shared" si="76"/>
        <v>0</v>
      </c>
      <c r="CS47" s="219"/>
      <c r="CT47" s="219"/>
      <c r="CU47" s="219">
        <f t="shared" si="77"/>
        <v>0</v>
      </c>
      <c r="CV47" s="219"/>
      <c r="CW47" s="219"/>
      <c r="CX47" s="219">
        <f t="shared" si="78"/>
        <v>0</v>
      </c>
      <c r="CY47" s="219"/>
      <c r="CZ47" s="219"/>
      <c r="DA47" s="219">
        <f t="shared" si="79"/>
        <v>0</v>
      </c>
      <c r="DB47" s="225">
        <f t="shared" ref="DB47:DB52" si="85">SUM(CP47:DA47)</f>
        <v>0</v>
      </c>
    </row>
    <row r="48" spans="1:106" ht="13" x14ac:dyDescent="0.3">
      <c r="A48" s="79">
        <f>'Beräkningshjälp Lån'!$A$5</f>
        <v>0</v>
      </c>
      <c r="B48" s="196">
        <f>$D$18</f>
        <v>0</v>
      </c>
      <c r="C48" s="196"/>
      <c r="D48" s="196"/>
      <c r="E48" s="196"/>
      <c r="F48" s="196"/>
      <c r="G48" s="196"/>
      <c r="H48" s="196"/>
      <c r="I48" s="196"/>
      <c r="J48" s="219"/>
      <c r="K48" s="219"/>
      <c r="L48" s="219">
        <f t="shared" si="56"/>
        <v>0</v>
      </c>
      <c r="M48" s="219"/>
      <c r="N48" s="219"/>
      <c r="O48" s="219">
        <f t="shared" si="57"/>
        <v>0</v>
      </c>
      <c r="P48" s="219"/>
      <c r="Q48" s="219"/>
      <c r="R48" s="219">
        <f t="shared" si="58"/>
        <v>0</v>
      </c>
      <c r="S48" s="219"/>
      <c r="T48" s="219"/>
      <c r="U48" s="219">
        <f t="shared" si="59"/>
        <v>0</v>
      </c>
      <c r="V48" s="225">
        <f t="shared" si="80"/>
        <v>0</v>
      </c>
      <c r="W48" s="219"/>
      <c r="X48" s="219"/>
      <c r="Y48" s="219">
        <f t="shared" si="60"/>
        <v>0</v>
      </c>
      <c r="Z48" s="219"/>
      <c r="AA48" s="219"/>
      <c r="AB48" s="219">
        <f t="shared" si="61"/>
        <v>0</v>
      </c>
      <c r="AC48" s="219"/>
      <c r="AD48" s="219"/>
      <c r="AE48" s="219">
        <f t="shared" si="62"/>
        <v>0</v>
      </c>
      <c r="AF48" s="219"/>
      <c r="AG48" s="219"/>
      <c r="AH48" s="219">
        <f t="shared" si="63"/>
        <v>0</v>
      </c>
      <c r="AI48" s="225">
        <f t="shared" si="81"/>
        <v>0</v>
      </c>
      <c r="AJ48" s="219"/>
      <c r="AK48" s="219"/>
      <c r="AL48" s="219">
        <f t="shared" si="64"/>
        <v>0</v>
      </c>
      <c r="AM48" s="219"/>
      <c r="AN48" s="219"/>
      <c r="AO48" s="219">
        <f t="shared" si="65"/>
        <v>0</v>
      </c>
      <c r="AP48" s="219"/>
      <c r="AQ48" s="219"/>
      <c r="AR48" s="219">
        <f t="shared" si="66"/>
        <v>0</v>
      </c>
      <c r="AS48" s="219"/>
      <c r="AT48" s="219"/>
      <c r="AU48" s="219">
        <f t="shared" si="67"/>
        <v>0</v>
      </c>
      <c r="AV48" s="225">
        <f t="shared" si="82"/>
        <v>0</v>
      </c>
      <c r="BE48" s="79">
        <f>$AW$18</f>
        <v>0</v>
      </c>
      <c r="BF48" s="219"/>
      <c r="BG48" s="219"/>
      <c r="BH48" s="219">
        <f t="shared" si="68"/>
        <v>0</v>
      </c>
      <c r="BI48" s="219"/>
      <c r="BJ48" s="219"/>
      <c r="BK48" s="219">
        <f t="shared" si="69"/>
        <v>0</v>
      </c>
      <c r="BL48" s="219"/>
      <c r="BM48" s="219"/>
      <c r="BN48" s="219">
        <f t="shared" si="70"/>
        <v>0</v>
      </c>
      <c r="BO48" s="219"/>
      <c r="BP48" s="219"/>
      <c r="BQ48" s="219">
        <f t="shared" si="71"/>
        <v>0</v>
      </c>
      <c r="BR48" s="225">
        <f t="shared" si="83"/>
        <v>0</v>
      </c>
      <c r="BT48" s="219"/>
      <c r="BU48" s="219"/>
      <c r="BV48" s="219">
        <f t="shared" si="72"/>
        <v>0</v>
      </c>
      <c r="BW48" s="219"/>
      <c r="BX48" s="219"/>
      <c r="BY48" s="219">
        <f t="shared" si="73"/>
        <v>0</v>
      </c>
      <c r="BZ48" s="219"/>
      <c r="CA48" s="219"/>
      <c r="CB48" s="219">
        <f t="shared" si="74"/>
        <v>0</v>
      </c>
      <c r="CC48" s="219"/>
      <c r="CD48" s="219"/>
      <c r="CE48" s="219">
        <f t="shared" si="75"/>
        <v>0</v>
      </c>
      <c r="CF48" s="225">
        <f t="shared" si="84"/>
        <v>0</v>
      </c>
      <c r="CO48" s="79">
        <f>$CG$18</f>
        <v>0</v>
      </c>
      <c r="CP48" s="219"/>
      <c r="CQ48" s="219"/>
      <c r="CR48" s="219">
        <f t="shared" si="76"/>
        <v>0</v>
      </c>
      <c r="CS48" s="219"/>
      <c r="CT48" s="219"/>
      <c r="CU48" s="219">
        <f t="shared" si="77"/>
        <v>0</v>
      </c>
      <c r="CV48" s="219"/>
      <c r="CW48" s="219"/>
      <c r="CX48" s="219">
        <f t="shared" si="78"/>
        <v>0</v>
      </c>
      <c r="CY48" s="219"/>
      <c r="CZ48" s="219"/>
      <c r="DA48" s="219">
        <f t="shared" si="79"/>
        <v>0</v>
      </c>
      <c r="DB48" s="225">
        <f t="shared" si="85"/>
        <v>0</v>
      </c>
    </row>
    <row r="49" spans="1:106" ht="13" x14ac:dyDescent="0.3">
      <c r="A49" s="79">
        <f>'Beräkningshjälp Lån'!$A$6</f>
        <v>0</v>
      </c>
      <c r="B49" s="196">
        <f>$D$19</f>
        <v>0</v>
      </c>
      <c r="C49" s="196"/>
      <c r="D49" s="196"/>
      <c r="E49" s="196"/>
      <c r="F49" s="196"/>
      <c r="G49" s="196"/>
      <c r="H49" s="196"/>
      <c r="I49" s="196"/>
      <c r="J49" s="219"/>
      <c r="K49" s="219"/>
      <c r="L49" s="219">
        <f t="shared" si="56"/>
        <v>0</v>
      </c>
      <c r="M49" s="219"/>
      <c r="N49" s="219"/>
      <c r="O49" s="219">
        <f t="shared" si="57"/>
        <v>0</v>
      </c>
      <c r="P49" s="219"/>
      <c r="Q49" s="219"/>
      <c r="R49" s="219">
        <f t="shared" si="58"/>
        <v>0</v>
      </c>
      <c r="S49" s="219"/>
      <c r="T49" s="219"/>
      <c r="U49" s="219">
        <f t="shared" si="59"/>
        <v>0</v>
      </c>
      <c r="V49" s="225">
        <f t="shared" si="80"/>
        <v>0</v>
      </c>
      <c r="W49" s="219"/>
      <c r="X49" s="219"/>
      <c r="Y49" s="219">
        <f t="shared" si="60"/>
        <v>0</v>
      </c>
      <c r="Z49" s="219"/>
      <c r="AA49" s="219"/>
      <c r="AB49" s="219">
        <f t="shared" si="61"/>
        <v>0</v>
      </c>
      <c r="AC49" s="219"/>
      <c r="AD49" s="219"/>
      <c r="AE49" s="219">
        <f t="shared" si="62"/>
        <v>0</v>
      </c>
      <c r="AF49" s="219"/>
      <c r="AG49" s="219"/>
      <c r="AH49" s="219">
        <f t="shared" si="63"/>
        <v>0</v>
      </c>
      <c r="AI49" s="225">
        <f t="shared" si="81"/>
        <v>0</v>
      </c>
      <c r="AJ49" s="219"/>
      <c r="AK49" s="219"/>
      <c r="AL49" s="219">
        <f t="shared" si="64"/>
        <v>0</v>
      </c>
      <c r="AM49" s="219"/>
      <c r="AN49" s="219"/>
      <c r="AO49" s="219">
        <f t="shared" si="65"/>
        <v>0</v>
      </c>
      <c r="AP49" s="219"/>
      <c r="AQ49" s="219"/>
      <c r="AR49" s="219">
        <f t="shared" si="66"/>
        <v>0</v>
      </c>
      <c r="AS49" s="219"/>
      <c r="AT49" s="219"/>
      <c r="AU49" s="219">
        <f t="shared" si="67"/>
        <v>0</v>
      </c>
      <c r="AV49" s="225">
        <f t="shared" si="82"/>
        <v>0</v>
      </c>
      <c r="BE49" s="79">
        <f>$AW$19</f>
        <v>0</v>
      </c>
      <c r="BF49" s="219"/>
      <c r="BG49" s="219"/>
      <c r="BH49" s="219">
        <f t="shared" si="68"/>
        <v>0</v>
      </c>
      <c r="BI49" s="219"/>
      <c r="BJ49" s="219"/>
      <c r="BK49" s="219">
        <f t="shared" si="69"/>
        <v>0</v>
      </c>
      <c r="BL49" s="219"/>
      <c r="BM49" s="219"/>
      <c r="BN49" s="219">
        <f t="shared" si="70"/>
        <v>0</v>
      </c>
      <c r="BO49" s="219"/>
      <c r="BP49" s="219"/>
      <c r="BQ49" s="219">
        <f t="shared" si="71"/>
        <v>0</v>
      </c>
      <c r="BR49" s="225">
        <f t="shared" si="83"/>
        <v>0</v>
      </c>
      <c r="BT49" s="219"/>
      <c r="BU49" s="219"/>
      <c r="BV49" s="219">
        <f t="shared" si="72"/>
        <v>0</v>
      </c>
      <c r="BW49" s="219"/>
      <c r="BX49" s="219"/>
      <c r="BY49" s="219">
        <f t="shared" si="73"/>
        <v>0</v>
      </c>
      <c r="BZ49" s="219"/>
      <c r="CA49" s="219"/>
      <c r="CB49" s="219">
        <f t="shared" si="74"/>
        <v>0</v>
      </c>
      <c r="CC49" s="219"/>
      <c r="CD49" s="219"/>
      <c r="CE49" s="219">
        <f t="shared" si="75"/>
        <v>0</v>
      </c>
      <c r="CF49" s="225">
        <f t="shared" si="84"/>
        <v>0</v>
      </c>
      <c r="CO49" s="79">
        <f>$CG$19</f>
        <v>0</v>
      </c>
      <c r="CP49" s="219"/>
      <c r="CQ49" s="219"/>
      <c r="CR49" s="219">
        <f t="shared" si="76"/>
        <v>0</v>
      </c>
      <c r="CS49" s="219"/>
      <c r="CT49" s="219"/>
      <c r="CU49" s="219">
        <f t="shared" si="77"/>
        <v>0</v>
      </c>
      <c r="CV49" s="219"/>
      <c r="CW49" s="219"/>
      <c r="CX49" s="219">
        <f t="shared" si="78"/>
        <v>0</v>
      </c>
      <c r="CY49" s="219"/>
      <c r="CZ49" s="219"/>
      <c r="DA49" s="219">
        <f t="shared" si="79"/>
        <v>0</v>
      </c>
      <c r="DB49" s="225">
        <f t="shared" si="85"/>
        <v>0</v>
      </c>
    </row>
    <row r="50" spans="1:106" ht="13" x14ac:dyDescent="0.3">
      <c r="A50" s="79">
        <f>'Beräkningshjälp Lån'!$A$7</f>
        <v>0</v>
      </c>
      <c r="B50" s="196">
        <f>$D$20</f>
        <v>0</v>
      </c>
      <c r="C50" s="196"/>
      <c r="D50" s="196"/>
      <c r="E50" s="196"/>
      <c r="F50" s="196"/>
      <c r="G50" s="196"/>
      <c r="H50" s="196"/>
      <c r="I50" s="196"/>
      <c r="J50" s="219"/>
      <c r="K50" s="219"/>
      <c r="L50" s="219">
        <f t="shared" si="56"/>
        <v>0</v>
      </c>
      <c r="M50" s="219"/>
      <c r="N50" s="219"/>
      <c r="O50" s="219">
        <f t="shared" si="57"/>
        <v>0</v>
      </c>
      <c r="P50" s="219"/>
      <c r="Q50" s="219"/>
      <c r="R50" s="219">
        <f t="shared" si="58"/>
        <v>0</v>
      </c>
      <c r="S50" s="219"/>
      <c r="T50" s="219"/>
      <c r="U50" s="219">
        <f t="shared" si="59"/>
        <v>0</v>
      </c>
      <c r="V50" s="225">
        <f t="shared" si="80"/>
        <v>0</v>
      </c>
      <c r="W50" s="219"/>
      <c r="X50" s="219"/>
      <c r="Y50" s="219">
        <f t="shared" si="60"/>
        <v>0</v>
      </c>
      <c r="Z50" s="219"/>
      <c r="AA50" s="219"/>
      <c r="AB50" s="219">
        <f t="shared" si="61"/>
        <v>0</v>
      </c>
      <c r="AC50" s="219"/>
      <c r="AD50" s="219"/>
      <c r="AE50" s="219">
        <f t="shared" si="62"/>
        <v>0</v>
      </c>
      <c r="AF50" s="219"/>
      <c r="AG50" s="219"/>
      <c r="AH50" s="219">
        <f t="shared" si="63"/>
        <v>0</v>
      </c>
      <c r="AI50" s="225">
        <f t="shared" si="81"/>
        <v>0</v>
      </c>
      <c r="AJ50" s="219"/>
      <c r="AK50" s="219"/>
      <c r="AL50" s="219">
        <f t="shared" si="64"/>
        <v>0</v>
      </c>
      <c r="AM50" s="219"/>
      <c r="AN50" s="219"/>
      <c r="AO50" s="219">
        <f t="shared" si="65"/>
        <v>0</v>
      </c>
      <c r="AP50" s="219"/>
      <c r="AQ50" s="219"/>
      <c r="AR50" s="219">
        <f t="shared" si="66"/>
        <v>0</v>
      </c>
      <c r="AS50" s="219"/>
      <c r="AT50" s="219"/>
      <c r="AU50" s="219">
        <f t="shared" si="67"/>
        <v>0</v>
      </c>
      <c r="AV50" s="225">
        <f t="shared" si="82"/>
        <v>0</v>
      </c>
      <c r="BE50" s="79">
        <f>$AW$20</f>
        <v>0</v>
      </c>
      <c r="BF50" s="219"/>
      <c r="BG50" s="219"/>
      <c r="BH50" s="219">
        <f t="shared" si="68"/>
        <v>0</v>
      </c>
      <c r="BI50" s="219"/>
      <c r="BJ50" s="219"/>
      <c r="BK50" s="219">
        <f t="shared" si="69"/>
        <v>0</v>
      </c>
      <c r="BL50" s="219"/>
      <c r="BM50" s="219"/>
      <c r="BN50" s="219">
        <f t="shared" si="70"/>
        <v>0</v>
      </c>
      <c r="BO50" s="219"/>
      <c r="BP50" s="219"/>
      <c r="BQ50" s="219">
        <f t="shared" si="71"/>
        <v>0</v>
      </c>
      <c r="BR50" s="225">
        <f t="shared" si="83"/>
        <v>0</v>
      </c>
      <c r="BT50" s="219"/>
      <c r="BU50" s="219"/>
      <c r="BV50" s="219">
        <f t="shared" si="72"/>
        <v>0</v>
      </c>
      <c r="BW50" s="219"/>
      <c r="BX50" s="219"/>
      <c r="BY50" s="219">
        <f t="shared" si="73"/>
        <v>0</v>
      </c>
      <c r="BZ50" s="219"/>
      <c r="CA50" s="219"/>
      <c r="CB50" s="219">
        <f t="shared" si="74"/>
        <v>0</v>
      </c>
      <c r="CC50" s="219"/>
      <c r="CD50" s="219"/>
      <c r="CE50" s="219">
        <f t="shared" si="75"/>
        <v>0</v>
      </c>
      <c r="CF50" s="225">
        <f t="shared" si="84"/>
        <v>0</v>
      </c>
      <c r="CO50" s="79">
        <f>$CG$20</f>
        <v>0</v>
      </c>
      <c r="CP50" s="219"/>
      <c r="CQ50" s="219"/>
      <c r="CR50" s="219">
        <f t="shared" si="76"/>
        <v>0</v>
      </c>
      <c r="CS50" s="219"/>
      <c r="CT50" s="219"/>
      <c r="CU50" s="219">
        <f t="shared" si="77"/>
        <v>0</v>
      </c>
      <c r="CV50" s="219"/>
      <c r="CW50" s="219"/>
      <c r="CX50" s="219">
        <f t="shared" si="78"/>
        <v>0</v>
      </c>
      <c r="CY50" s="219"/>
      <c r="CZ50" s="219"/>
      <c r="DA50" s="219">
        <f t="shared" si="79"/>
        <v>0</v>
      </c>
      <c r="DB50" s="225">
        <f t="shared" si="85"/>
        <v>0</v>
      </c>
    </row>
    <row r="51" spans="1:106" ht="13" x14ac:dyDescent="0.3">
      <c r="A51" s="79">
        <f>'Beräkningshjälp Lån'!$A$8</f>
        <v>0</v>
      </c>
      <c r="B51" s="196">
        <f>$D$21</f>
        <v>0</v>
      </c>
      <c r="C51" s="196"/>
      <c r="D51" s="196"/>
      <c r="E51" s="196"/>
      <c r="F51" s="196"/>
      <c r="G51" s="196"/>
      <c r="H51" s="196"/>
      <c r="I51" s="196"/>
      <c r="J51" s="219"/>
      <c r="K51" s="219"/>
      <c r="L51" s="219">
        <f t="shared" si="56"/>
        <v>0</v>
      </c>
      <c r="M51" s="219"/>
      <c r="N51" s="219"/>
      <c r="O51" s="219">
        <f t="shared" si="57"/>
        <v>0</v>
      </c>
      <c r="P51" s="219"/>
      <c r="Q51" s="219"/>
      <c r="R51" s="219">
        <f t="shared" si="58"/>
        <v>0</v>
      </c>
      <c r="S51" s="219"/>
      <c r="T51" s="219"/>
      <c r="U51" s="219">
        <f t="shared" si="59"/>
        <v>0</v>
      </c>
      <c r="V51" s="225">
        <f t="shared" si="80"/>
        <v>0</v>
      </c>
      <c r="W51" s="219"/>
      <c r="X51" s="219"/>
      <c r="Y51" s="219">
        <f t="shared" si="60"/>
        <v>0</v>
      </c>
      <c r="Z51" s="219"/>
      <c r="AA51" s="219"/>
      <c r="AB51" s="219">
        <f t="shared" si="61"/>
        <v>0</v>
      </c>
      <c r="AC51" s="219"/>
      <c r="AD51" s="219"/>
      <c r="AE51" s="219">
        <f t="shared" si="62"/>
        <v>0</v>
      </c>
      <c r="AF51" s="219"/>
      <c r="AG51" s="219"/>
      <c r="AH51" s="219">
        <f t="shared" si="63"/>
        <v>0</v>
      </c>
      <c r="AI51" s="225">
        <f t="shared" si="81"/>
        <v>0</v>
      </c>
      <c r="AJ51" s="219"/>
      <c r="AK51" s="219"/>
      <c r="AL51" s="219">
        <f t="shared" si="64"/>
        <v>0</v>
      </c>
      <c r="AM51" s="219"/>
      <c r="AN51" s="219"/>
      <c r="AO51" s="219">
        <f t="shared" si="65"/>
        <v>0</v>
      </c>
      <c r="AP51" s="219"/>
      <c r="AQ51" s="219"/>
      <c r="AR51" s="219">
        <f t="shared" si="66"/>
        <v>0</v>
      </c>
      <c r="AS51" s="219"/>
      <c r="AT51" s="219"/>
      <c r="AU51" s="219">
        <f t="shared" si="67"/>
        <v>0</v>
      </c>
      <c r="AV51" s="225">
        <f t="shared" si="82"/>
        <v>0</v>
      </c>
      <c r="BE51" s="79">
        <f>$AW$21</f>
        <v>0</v>
      </c>
      <c r="BF51" s="219"/>
      <c r="BG51" s="219"/>
      <c r="BH51" s="219">
        <f t="shared" si="68"/>
        <v>0</v>
      </c>
      <c r="BI51" s="219"/>
      <c r="BJ51" s="219"/>
      <c r="BK51" s="219">
        <f t="shared" si="69"/>
        <v>0</v>
      </c>
      <c r="BL51" s="219"/>
      <c r="BM51" s="219"/>
      <c r="BN51" s="219">
        <f t="shared" si="70"/>
        <v>0</v>
      </c>
      <c r="BO51" s="219"/>
      <c r="BP51" s="219"/>
      <c r="BQ51" s="219">
        <f t="shared" si="71"/>
        <v>0</v>
      </c>
      <c r="BR51" s="225">
        <f t="shared" si="83"/>
        <v>0</v>
      </c>
      <c r="BT51" s="219"/>
      <c r="BU51" s="219"/>
      <c r="BV51" s="219">
        <f t="shared" si="72"/>
        <v>0</v>
      </c>
      <c r="BW51" s="219"/>
      <c r="BX51" s="219"/>
      <c r="BY51" s="219">
        <f t="shared" si="73"/>
        <v>0</v>
      </c>
      <c r="BZ51" s="219"/>
      <c r="CA51" s="219"/>
      <c r="CB51" s="219">
        <f t="shared" si="74"/>
        <v>0</v>
      </c>
      <c r="CC51" s="219"/>
      <c r="CD51" s="219"/>
      <c r="CE51" s="219">
        <f t="shared" si="75"/>
        <v>0</v>
      </c>
      <c r="CF51" s="225">
        <f t="shared" si="84"/>
        <v>0</v>
      </c>
      <c r="CO51" s="79">
        <f>$CG$21</f>
        <v>0</v>
      </c>
      <c r="CP51" s="219"/>
      <c r="CQ51" s="219"/>
      <c r="CR51" s="219">
        <f t="shared" si="76"/>
        <v>0</v>
      </c>
      <c r="CS51" s="219"/>
      <c r="CT51" s="219"/>
      <c r="CU51" s="219">
        <f t="shared" si="77"/>
        <v>0</v>
      </c>
      <c r="CV51" s="219"/>
      <c r="CW51" s="219"/>
      <c r="CX51" s="219">
        <f t="shared" si="78"/>
        <v>0</v>
      </c>
      <c r="CY51" s="219"/>
      <c r="CZ51" s="219"/>
      <c r="DA51" s="219">
        <f t="shared" si="79"/>
        <v>0</v>
      </c>
      <c r="DB51" s="225">
        <f t="shared" si="85"/>
        <v>0</v>
      </c>
    </row>
    <row r="52" spans="1:106" ht="13" x14ac:dyDescent="0.3">
      <c r="A52" s="79">
        <f>'Beräkningshjälp Lån'!$A$9</f>
        <v>0</v>
      </c>
      <c r="B52" s="196">
        <f>$D$22</f>
        <v>0</v>
      </c>
      <c r="C52" s="196"/>
      <c r="D52" s="196"/>
      <c r="E52" s="196"/>
      <c r="F52" s="196"/>
      <c r="G52" s="196"/>
      <c r="H52" s="196"/>
      <c r="I52" s="196"/>
      <c r="J52" s="219"/>
      <c r="K52" s="219"/>
      <c r="L52" s="219">
        <f t="shared" si="56"/>
        <v>0</v>
      </c>
      <c r="M52" s="219"/>
      <c r="N52" s="219"/>
      <c r="O52" s="219">
        <f t="shared" si="57"/>
        <v>0</v>
      </c>
      <c r="P52" s="219"/>
      <c r="Q52" s="219"/>
      <c r="R52" s="219">
        <f t="shared" si="58"/>
        <v>0</v>
      </c>
      <c r="S52" s="219"/>
      <c r="T52" s="219"/>
      <c r="U52" s="219">
        <f t="shared" si="59"/>
        <v>0</v>
      </c>
      <c r="V52" s="225">
        <f t="shared" si="80"/>
        <v>0</v>
      </c>
      <c r="W52" s="219"/>
      <c r="X52" s="219"/>
      <c r="Y52" s="219">
        <f t="shared" si="60"/>
        <v>0</v>
      </c>
      <c r="Z52" s="219"/>
      <c r="AA52" s="219"/>
      <c r="AB52" s="219">
        <f t="shared" si="61"/>
        <v>0</v>
      </c>
      <c r="AC52" s="219"/>
      <c r="AD52" s="219"/>
      <c r="AE52" s="219">
        <f t="shared" si="62"/>
        <v>0</v>
      </c>
      <c r="AF52" s="219"/>
      <c r="AG52" s="219"/>
      <c r="AH52" s="219">
        <f t="shared" si="63"/>
        <v>0</v>
      </c>
      <c r="AI52" s="225">
        <f t="shared" si="81"/>
        <v>0</v>
      </c>
      <c r="AJ52" s="219"/>
      <c r="AK52" s="219"/>
      <c r="AL52" s="219">
        <f t="shared" si="64"/>
        <v>0</v>
      </c>
      <c r="AM52" s="219"/>
      <c r="AN52" s="219"/>
      <c r="AO52" s="219">
        <f t="shared" si="65"/>
        <v>0</v>
      </c>
      <c r="AP52" s="219"/>
      <c r="AQ52" s="219"/>
      <c r="AR52" s="219">
        <f t="shared" si="66"/>
        <v>0</v>
      </c>
      <c r="AS52" s="219"/>
      <c r="AT52" s="219"/>
      <c r="AU52" s="219">
        <f t="shared" si="67"/>
        <v>0</v>
      </c>
      <c r="AV52" s="225">
        <f t="shared" si="82"/>
        <v>0</v>
      </c>
      <c r="BE52" s="79">
        <f>$AW$22</f>
        <v>0</v>
      </c>
      <c r="BF52" s="219"/>
      <c r="BG52" s="219"/>
      <c r="BH52" s="219">
        <f t="shared" si="68"/>
        <v>0</v>
      </c>
      <c r="BI52" s="219"/>
      <c r="BJ52" s="219"/>
      <c r="BK52" s="219">
        <f t="shared" si="69"/>
        <v>0</v>
      </c>
      <c r="BL52" s="219"/>
      <c r="BM52" s="219"/>
      <c r="BN52" s="219">
        <f t="shared" si="70"/>
        <v>0</v>
      </c>
      <c r="BO52" s="219"/>
      <c r="BP52" s="219"/>
      <c r="BQ52" s="219">
        <f t="shared" si="71"/>
        <v>0</v>
      </c>
      <c r="BR52" s="225">
        <f t="shared" si="83"/>
        <v>0</v>
      </c>
      <c r="BS52" s="3"/>
      <c r="BT52" s="219"/>
      <c r="BU52" s="219"/>
      <c r="BV52" s="219">
        <f t="shared" si="72"/>
        <v>0</v>
      </c>
      <c r="BW52" s="219"/>
      <c r="BX52" s="219"/>
      <c r="BY52" s="219">
        <f t="shared" si="73"/>
        <v>0</v>
      </c>
      <c r="BZ52" s="219"/>
      <c r="CA52" s="219"/>
      <c r="CB52" s="219">
        <f t="shared" si="74"/>
        <v>0</v>
      </c>
      <c r="CC52" s="219"/>
      <c r="CD52" s="219"/>
      <c r="CE52" s="219">
        <f t="shared" si="75"/>
        <v>0</v>
      </c>
      <c r="CF52" s="225">
        <f t="shared" si="84"/>
        <v>0</v>
      </c>
      <c r="CO52" s="79">
        <f>$CG$22</f>
        <v>0</v>
      </c>
      <c r="CP52" s="219"/>
      <c r="CQ52" s="219"/>
      <c r="CR52" s="219">
        <f t="shared" si="76"/>
        <v>0</v>
      </c>
      <c r="CS52" s="219"/>
      <c r="CT52" s="219"/>
      <c r="CU52" s="219">
        <f t="shared" si="77"/>
        <v>0</v>
      </c>
      <c r="CV52" s="219"/>
      <c r="CW52" s="219"/>
      <c r="CX52" s="219">
        <f t="shared" si="78"/>
        <v>0</v>
      </c>
      <c r="CY52" s="219"/>
      <c r="CZ52" s="219"/>
      <c r="DA52" s="219">
        <f t="shared" si="79"/>
        <v>0</v>
      </c>
      <c r="DB52" s="225">
        <f t="shared" si="85"/>
        <v>0</v>
      </c>
    </row>
    <row r="53" spans="1:106" ht="13" x14ac:dyDescent="0.3">
      <c r="A53" s="223"/>
      <c r="B53" s="224"/>
      <c r="C53" s="224"/>
      <c r="D53" s="224"/>
      <c r="E53" s="224"/>
      <c r="F53" s="224"/>
      <c r="G53" s="224"/>
      <c r="H53" s="224"/>
      <c r="I53" s="224"/>
      <c r="J53" s="226">
        <f t="shared" ref="J53:U53" si="86">SUM(J46:J52)</f>
        <v>0</v>
      </c>
      <c r="K53" s="226">
        <f t="shared" si="86"/>
        <v>0</v>
      </c>
      <c r="L53" s="226">
        <f t="shared" si="86"/>
        <v>0</v>
      </c>
      <c r="M53" s="226">
        <f t="shared" si="86"/>
        <v>0</v>
      </c>
      <c r="N53" s="226">
        <f t="shared" si="86"/>
        <v>0</v>
      </c>
      <c r="O53" s="226">
        <f t="shared" si="86"/>
        <v>0</v>
      </c>
      <c r="P53" s="226">
        <f t="shared" si="86"/>
        <v>0</v>
      </c>
      <c r="Q53" s="226">
        <f t="shared" si="86"/>
        <v>0</v>
      </c>
      <c r="R53" s="226">
        <f t="shared" si="86"/>
        <v>0</v>
      </c>
      <c r="S53" s="226">
        <f t="shared" si="86"/>
        <v>0</v>
      </c>
      <c r="T53" s="226">
        <f t="shared" si="86"/>
        <v>0</v>
      </c>
      <c r="U53" s="226">
        <f t="shared" si="86"/>
        <v>0</v>
      </c>
      <c r="V53" s="233"/>
      <c r="W53" s="226">
        <f t="shared" ref="W53:AH53" si="87">SUM(W46:W52)</f>
        <v>0</v>
      </c>
      <c r="X53" s="226">
        <f t="shared" si="87"/>
        <v>0</v>
      </c>
      <c r="Y53" s="226">
        <f t="shared" si="87"/>
        <v>0</v>
      </c>
      <c r="Z53" s="226">
        <f t="shared" si="87"/>
        <v>0</v>
      </c>
      <c r="AA53" s="226">
        <f t="shared" si="87"/>
        <v>0</v>
      </c>
      <c r="AB53" s="226">
        <f t="shared" si="87"/>
        <v>0</v>
      </c>
      <c r="AC53" s="226">
        <f t="shared" si="87"/>
        <v>0</v>
      </c>
      <c r="AD53" s="226">
        <f t="shared" si="87"/>
        <v>0</v>
      </c>
      <c r="AE53" s="226">
        <f t="shared" si="87"/>
        <v>0</v>
      </c>
      <c r="AF53" s="226">
        <f t="shared" si="87"/>
        <v>0</v>
      </c>
      <c r="AG53" s="226">
        <f t="shared" si="87"/>
        <v>0</v>
      </c>
      <c r="AH53" s="226">
        <f t="shared" si="87"/>
        <v>0</v>
      </c>
      <c r="AI53" s="233"/>
      <c r="AJ53" s="226">
        <f t="shared" ref="AJ53:AU53" si="88">SUM(AJ46:AJ52)</f>
        <v>0</v>
      </c>
      <c r="AK53" s="226">
        <f t="shared" si="88"/>
        <v>0</v>
      </c>
      <c r="AL53" s="226">
        <f t="shared" si="88"/>
        <v>0</v>
      </c>
      <c r="AM53" s="226">
        <f t="shared" si="88"/>
        <v>0</v>
      </c>
      <c r="AN53" s="226">
        <f t="shared" si="88"/>
        <v>0</v>
      </c>
      <c r="AO53" s="226">
        <f t="shared" si="88"/>
        <v>0</v>
      </c>
      <c r="AP53" s="226">
        <f t="shared" si="88"/>
        <v>0</v>
      </c>
      <c r="AQ53" s="226">
        <f t="shared" si="88"/>
        <v>0</v>
      </c>
      <c r="AR53" s="226">
        <f t="shared" si="88"/>
        <v>0</v>
      </c>
      <c r="AS53" s="226">
        <f t="shared" si="88"/>
        <v>0</v>
      </c>
      <c r="AT53" s="226">
        <f t="shared" si="88"/>
        <v>0</v>
      </c>
      <c r="AU53" s="226">
        <f t="shared" si="88"/>
        <v>0</v>
      </c>
      <c r="AV53" s="233"/>
      <c r="BE53" s="223"/>
      <c r="BF53" s="226">
        <f t="shared" ref="BF53:BQ53" si="89">SUM(BF46:BF52)</f>
        <v>0</v>
      </c>
      <c r="BG53" s="226">
        <f t="shared" si="89"/>
        <v>0</v>
      </c>
      <c r="BH53" s="226">
        <f t="shared" si="89"/>
        <v>0</v>
      </c>
      <c r="BI53" s="226">
        <f t="shared" si="89"/>
        <v>0</v>
      </c>
      <c r="BJ53" s="226">
        <f t="shared" si="89"/>
        <v>0</v>
      </c>
      <c r="BK53" s="226">
        <f t="shared" si="89"/>
        <v>0</v>
      </c>
      <c r="BL53" s="226">
        <f t="shared" si="89"/>
        <v>0</v>
      </c>
      <c r="BM53" s="226">
        <f t="shared" si="89"/>
        <v>0</v>
      </c>
      <c r="BN53" s="226">
        <f t="shared" si="89"/>
        <v>0</v>
      </c>
      <c r="BO53" s="226">
        <f t="shared" si="89"/>
        <v>0</v>
      </c>
      <c r="BP53" s="226">
        <f t="shared" si="89"/>
        <v>0</v>
      </c>
      <c r="BQ53" s="226">
        <f t="shared" si="89"/>
        <v>0</v>
      </c>
      <c r="BS53" s="3"/>
      <c r="BT53" s="226">
        <f t="shared" ref="BT53:CE53" si="90">SUM(BT46:BT52)</f>
        <v>0</v>
      </c>
      <c r="BU53" s="226">
        <f t="shared" si="90"/>
        <v>0</v>
      </c>
      <c r="BV53" s="226">
        <f t="shared" si="90"/>
        <v>0</v>
      </c>
      <c r="BW53" s="226">
        <f t="shared" si="90"/>
        <v>0</v>
      </c>
      <c r="BX53" s="226">
        <f t="shared" si="90"/>
        <v>0</v>
      </c>
      <c r="BY53" s="226">
        <f t="shared" si="90"/>
        <v>0</v>
      </c>
      <c r="BZ53" s="226">
        <f t="shared" si="90"/>
        <v>0</v>
      </c>
      <c r="CA53" s="226">
        <f t="shared" si="90"/>
        <v>0</v>
      </c>
      <c r="CB53" s="226">
        <f t="shared" si="90"/>
        <v>0</v>
      </c>
      <c r="CC53" s="226">
        <f t="shared" si="90"/>
        <v>0</v>
      </c>
      <c r="CD53" s="226">
        <f t="shared" si="90"/>
        <v>0</v>
      </c>
      <c r="CE53" s="226">
        <f t="shared" si="90"/>
        <v>0</v>
      </c>
      <c r="CF53" s="233"/>
      <c r="CO53" s="223"/>
      <c r="CP53" s="226">
        <f t="shared" ref="CP53:DA53" si="91">SUM(CP46:CP52)</f>
        <v>0</v>
      </c>
      <c r="CQ53" s="226">
        <f t="shared" si="91"/>
        <v>0</v>
      </c>
      <c r="CR53" s="226">
        <f t="shared" si="91"/>
        <v>0</v>
      </c>
      <c r="CS53" s="226">
        <f t="shared" si="91"/>
        <v>0</v>
      </c>
      <c r="CT53" s="226">
        <f t="shared" si="91"/>
        <v>0</v>
      </c>
      <c r="CU53" s="226">
        <f t="shared" si="91"/>
        <v>0</v>
      </c>
      <c r="CV53" s="226">
        <f t="shared" si="91"/>
        <v>0</v>
      </c>
      <c r="CW53" s="226">
        <f t="shared" si="91"/>
        <v>0</v>
      </c>
      <c r="CX53" s="226">
        <f t="shared" si="91"/>
        <v>0</v>
      </c>
      <c r="CY53" s="226">
        <f t="shared" si="91"/>
        <v>0</v>
      </c>
      <c r="CZ53" s="226">
        <f t="shared" si="91"/>
        <v>0</v>
      </c>
      <c r="DA53" s="226">
        <f t="shared" si="91"/>
        <v>0</v>
      </c>
    </row>
    <row r="54" spans="1:106" ht="13" x14ac:dyDescent="0.3">
      <c r="U54" s="226">
        <f>SUM(J46:U52)</f>
        <v>0</v>
      </c>
      <c r="V54" s="226">
        <f>SUM(V46:V52)</f>
        <v>0</v>
      </c>
      <c r="AH54" s="226">
        <f>SUM(W46:AH52)</f>
        <v>0</v>
      </c>
      <c r="AI54" s="226">
        <f>SUM(AI46:AI52)</f>
        <v>0</v>
      </c>
      <c r="AU54" s="226">
        <f>SUM(AJ46:AU52)</f>
        <v>0</v>
      </c>
      <c r="AV54" s="226">
        <f>SUM(AV46:AV52)</f>
        <v>0</v>
      </c>
      <c r="BQ54" s="226">
        <f>SUM(BF47:BQ52)</f>
        <v>0</v>
      </c>
      <c r="BR54" s="226">
        <f>SUM(BR46:BR52)</f>
        <v>0</v>
      </c>
      <c r="CE54" s="226">
        <f>SUM(BT46:CE52)</f>
        <v>0</v>
      </c>
      <c r="CF54" s="226">
        <f>SUM(CF46:CF52)</f>
        <v>0</v>
      </c>
      <c r="DA54" s="226">
        <f>SUM(CP47:DA52)</f>
        <v>0</v>
      </c>
      <c r="DB54" s="226">
        <f>SUM(DB46:DB52)</f>
        <v>0</v>
      </c>
    </row>
    <row r="55" spans="1:106" ht="13" x14ac:dyDescent="0.3">
      <c r="A55" s="222" t="s">
        <v>284</v>
      </c>
      <c r="B55" s="145"/>
      <c r="C55" s="145"/>
      <c r="D55" s="145"/>
      <c r="E55" s="145"/>
      <c r="F55" s="145"/>
      <c r="G55" s="145"/>
      <c r="H55" s="145"/>
      <c r="I55" s="145"/>
      <c r="J55" s="124">
        <v>1</v>
      </c>
      <c r="K55" s="124">
        <v>2</v>
      </c>
      <c r="L55" s="124">
        <v>3</v>
      </c>
      <c r="M55" s="124">
        <v>4</v>
      </c>
      <c r="N55" s="124">
        <v>5</v>
      </c>
      <c r="O55" s="124">
        <v>6</v>
      </c>
      <c r="P55" s="124">
        <v>7</v>
      </c>
      <c r="Q55" s="124">
        <v>8</v>
      </c>
      <c r="R55" s="124">
        <v>9</v>
      </c>
      <c r="S55" s="124">
        <v>10</v>
      </c>
      <c r="T55" s="124">
        <v>11</v>
      </c>
      <c r="U55" s="124">
        <v>12</v>
      </c>
      <c r="V55" s="124"/>
      <c r="W55" s="124">
        <v>13</v>
      </c>
      <c r="X55" s="124">
        <v>14</v>
      </c>
      <c r="Y55" s="124">
        <v>15</v>
      </c>
      <c r="Z55" s="124">
        <v>16</v>
      </c>
      <c r="AA55" s="124">
        <v>17</v>
      </c>
      <c r="AB55" s="124">
        <v>18</v>
      </c>
      <c r="AC55" s="124">
        <v>19</v>
      </c>
      <c r="AD55" s="124">
        <v>20</v>
      </c>
      <c r="AE55" s="124">
        <v>21</v>
      </c>
      <c r="AF55" s="124">
        <v>22</v>
      </c>
      <c r="AG55" s="124">
        <v>23</v>
      </c>
      <c r="AH55" s="124">
        <v>24</v>
      </c>
      <c r="AI55" s="124"/>
      <c r="AJ55" s="124">
        <v>25</v>
      </c>
      <c r="AK55" s="124">
        <v>26</v>
      </c>
      <c r="AL55" s="124">
        <v>27</v>
      </c>
      <c r="AM55" s="124">
        <v>28</v>
      </c>
      <c r="AN55" s="124">
        <v>29</v>
      </c>
      <c r="AO55" s="124">
        <v>30</v>
      </c>
      <c r="AP55" s="124">
        <v>31</v>
      </c>
      <c r="AQ55" s="124">
        <v>32</v>
      </c>
      <c r="AR55" s="124">
        <v>33</v>
      </c>
      <c r="AS55" s="124">
        <v>34</v>
      </c>
      <c r="AT55" s="124">
        <v>35</v>
      </c>
      <c r="AU55" s="124">
        <v>36</v>
      </c>
      <c r="AV55" s="124"/>
      <c r="BE55" s="222" t="str">
        <f>A55&amp;" År2"</f>
        <v>Amortering Halvår År2</v>
      </c>
      <c r="BF55" s="124" t="s">
        <v>214</v>
      </c>
      <c r="BG55" s="124" t="s">
        <v>215</v>
      </c>
      <c r="BH55" s="124" t="s">
        <v>216</v>
      </c>
      <c r="BI55" s="124" t="s">
        <v>217</v>
      </c>
      <c r="BJ55" s="124" t="s">
        <v>218</v>
      </c>
      <c r="BK55" s="124" t="s">
        <v>219</v>
      </c>
      <c r="BL55" s="124" t="s">
        <v>220</v>
      </c>
      <c r="BM55" s="124" t="s">
        <v>221</v>
      </c>
      <c r="BN55" s="124" t="s">
        <v>222</v>
      </c>
      <c r="BO55" s="124" t="s">
        <v>223</v>
      </c>
      <c r="BP55" s="124" t="s">
        <v>224</v>
      </c>
      <c r="BQ55" s="124" t="s">
        <v>225</v>
      </c>
      <c r="BR55" s="124"/>
      <c r="BT55" s="124">
        <v>25</v>
      </c>
      <c r="BU55" s="124">
        <v>26</v>
      </c>
      <c r="BV55" s="124">
        <v>27</v>
      </c>
      <c r="BW55" s="124">
        <v>28</v>
      </c>
      <c r="BX55" s="124">
        <v>29</v>
      </c>
      <c r="BY55" s="124">
        <v>30</v>
      </c>
      <c r="BZ55" s="124">
        <v>31</v>
      </c>
      <c r="CA55" s="124">
        <v>32</v>
      </c>
      <c r="CB55" s="124">
        <v>33</v>
      </c>
      <c r="CC55" s="124">
        <v>34</v>
      </c>
      <c r="CD55" s="124">
        <v>35</v>
      </c>
      <c r="CE55" s="124">
        <v>36</v>
      </c>
      <c r="CF55" s="124"/>
      <c r="CO55" s="222" t="str">
        <f>A55&amp;" År3"</f>
        <v>Amortering Halvår År3</v>
      </c>
      <c r="CP55" s="124" t="s">
        <v>457</v>
      </c>
      <c r="CQ55" s="124" t="s">
        <v>458</v>
      </c>
      <c r="CR55" s="124" t="s">
        <v>459</v>
      </c>
      <c r="CS55" s="124" t="s">
        <v>460</v>
      </c>
      <c r="CT55" s="124" t="s">
        <v>461</v>
      </c>
      <c r="CU55" s="124" t="s">
        <v>462</v>
      </c>
      <c r="CV55" s="124" t="s">
        <v>463</v>
      </c>
      <c r="CW55" s="124" t="s">
        <v>464</v>
      </c>
      <c r="CX55" s="124" t="s">
        <v>465</v>
      </c>
      <c r="CY55" s="124" t="s">
        <v>466</v>
      </c>
      <c r="CZ55" s="124" t="s">
        <v>467</v>
      </c>
      <c r="DA55" s="124" t="s">
        <v>468</v>
      </c>
      <c r="DB55" s="124"/>
    </row>
    <row r="56" spans="1:106" ht="13" x14ac:dyDescent="0.3">
      <c r="A56" s="79">
        <f>'Beräkningshjälp Lån'!$A$3</f>
        <v>0</v>
      </c>
      <c r="B56" s="196">
        <f>$D$16</f>
        <v>0</v>
      </c>
      <c r="C56" s="196"/>
      <c r="D56" s="196"/>
      <c r="E56" s="196"/>
      <c r="F56" s="196"/>
      <c r="G56" s="196"/>
      <c r="H56" s="196"/>
      <c r="I56" s="196"/>
      <c r="J56" s="219"/>
      <c r="K56" s="219"/>
      <c r="L56" s="219"/>
      <c r="M56" s="219"/>
      <c r="N56" s="219"/>
      <c r="O56" s="219">
        <f t="shared" ref="O56:O62" si="92">SUM(J46:O46)</f>
        <v>0</v>
      </c>
      <c r="P56" s="219"/>
      <c r="Q56" s="219"/>
      <c r="R56" s="219"/>
      <c r="S56" s="219"/>
      <c r="T56" s="219"/>
      <c r="U56" s="219">
        <f t="shared" ref="U56:U62" si="93">SUM(P46:U46)</f>
        <v>0</v>
      </c>
      <c r="V56" s="225">
        <f>SUM(J56:U56)</f>
        <v>0</v>
      </c>
      <c r="W56" s="219"/>
      <c r="X56" s="219"/>
      <c r="Y56" s="219"/>
      <c r="Z56" s="219"/>
      <c r="AA56" s="219"/>
      <c r="AB56" s="219">
        <f t="shared" ref="AB56:AB62" si="94">SUM(W46:AB46)</f>
        <v>0</v>
      </c>
      <c r="AC56" s="219"/>
      <c r="AD56" s="219"/>
      <c r="AE56" s="219"/>
      <c r="AF56" s="219"/>
      <c r="AG56" s="219"/>
      <c r="AH56" s="219">
        <f t="shared" ref="AH56:AH62" si="95">SUM(AC46:AH46)</f>
        <v>0</v>
      </c>
      <c r="AI56" s="225">
        <f>SUM(W56:AH56)</f>
        <v>0</v>
      </c>
      <c r="AJ56" s="219"/>
      <c r="AK56" s="219"/>
      <c r="AL56" s="219"/>
      <c r="AM56" s="219"/>
      <c r="AN56" s="219"/>
      <c r="AO56" s="219">
        <f t="shared" ref="AO56:AO62" si="96">SUM(AJ46:AO46)</f>
        <v>0</v>
      </c>
      <c r="AP56" s="219"/>
      <c r="AQ56" s="219"/>
      <c r="AR56" s="219"/>
      <c r="AS56" s="219"/>
      <c r="AT56" s="219"/>
      <c r="AU56" s="219">
        <f t="shared" ref="AU56:AU62" si="97">SUM(AP46:AU46)</f>
        <v>0</v>
      </c>
      <c r="AV56" s="225">
        <f>SUM(AJ56:AU56)</f>
        <v>0</v>
      </c>
      <c r="BE56" s="79">
        <f>$AW$16</f>
        <v>0</v>
      </c>
      <c r="BF56" s="219"/>
      <c r="BG56" s="219"/>
      <c r="BH56" s="219"/>
      <c r="BI56" s="219"/>
      <c r="BJ56" s="219"/>
      <c r="BK56" s="219">
        <f t="shared" ref="BK56:BK62" si="98">SUM(BF46:BK46)</f>
        <v>0</v>
      </c>
      <c r="BL56" s="219"/>
      <c r="BM56" s="219"/>
      <c r="BN56" s="219"/>
      <c r="BO56" s="219"/>
      <c r="BP56" s="219"/>
      <c r="BQ56" s="219">
        <f t="shared" ref="BQ56:BQ62" si="99">SUM(BL46:BQ46)</f>
        <v>0</v>
      </c>
      <c r="BR56" s="225">
        <f>SUM(BF56:BQ56)</f>
        <v>0</v>
      </c>
      <c r="BT56" s="219"/>
      <c r="BU56" s="219"/>
      <c r="BV56" s="219"/>
      <c r="BW56" s="219"/>
      <c r="BX56" s="219"/>
      <c r="BY56" s="219">
        <f t="shared" ref="BY56:BY62" si="100">SUM(BT46:BY46)</f>
        <v>0</v>
      </c>
      <c r="BZ56" s="219"/>
      <c r="CA56" s="219"/>
      <c r="CB56" s="219"/>
      <c r="CC56" s="219"/>
      <c r="CD56" s="219"/>
      <c r="CE56" s="219">
        <f t="shared" ref="CE56:CE62" si="101">SUM(BZ46:CE46)</f>
        <v>0</v>
      </c>
      <c r="CF56" s="225">
        <f>SUM(BT56:CE56)</f>
        <v>0</v>
      </c>
      <c r="CO56" s="79">
        <f>$CG$16</f>
        <v>0</v>
      </c>
      <c r="CP56" s="219"/>
      <c r="CQ56" s="219"/>
      <c r="CR56" s="219"/>
      <c r="CS56" s="219"/>
      <c r="CT56" s="219"/>
      <c r="CU56" s="219">
        <f t="shared" ref="CU56:CU62" si="102">SUM(CP46:CU46)</f>
        <v>0</v>
      </c>
      <c r="CV56" s="219"/>
      <c r="CW56" s="219"/>
      <c r="CX56" s="219"/>
      <c r="CY56" s="219"/>
      <c r="CZ56" s="219"/>
      <c r="DA56" s="219">
        <f t="shared" ref="DA56:DA62" si="103">SUM(CV46:DA46)</f>
        <v>0</v>
      </c>
      <c r="DB56" s="225">
        <f>SUM(CP56:DA56)</f>
        <v>0</v>
      </c>
    </row>
    <row r="57" spans="1:106" ht="13" x14ac:dyDescent="0.3">
      <c r="A57" s="79">
        <f>'Beräkningshjälp Lån'!$A$4</f>
        <v>0</v>
      </c>
      <c r="B57" s="196">
        <f>$D$17</f>
        <v>0</v>
      </c>
      <c r="C57" s="196"/>
      <c r="D57" s="196"/>
      <c r="E57" s="196"/>
      <c r="F57" s="196"/>
      <c r="G57" s="196"/>
      <c r="H57" s="196"/>
      <c r="I57" s="196"/>
      <c r="J57" s="219"/>
      <c r="K57" s="219"/>
      <c r="L57" s="219"/>
      <c r="M57" s="219"/>
      <c r="N57" s="219"/>
      <c r="O57" s="219">
        <f t="shared" si="92"/>
        <v>0</v>
      </c>
      <c r="P57" s="219"/>
      <c r="Q57" s="219"/>
      <c r="R57" s="219"/>
      <c r="S57" s="219"/>
      <c r="T57" s="219"/>
      <c r="U57" s="219">
        <f t="shared" si="93"/>
        <v>0</v>
      </c>
      <c r="V57" s="225">
        <f t="shared" ref="V57:V62" si="104">SUM(J57:U57)</f>
        <v>0</v>
      </c>
      <c r="W57" s="219"/>
      <c r="X57" s="219"/>
      <c r="Y57" s="219"/>
      <c r="Z57" s="219"/>
      <c r="AA57" s="219"/>
      <c r="AB57" s="219">
        <f t="shared" si="94"/>
        <v>0</v>
      </c>
      <c r="AC57" s="219"/>
      <c r="AD57" s="219"/>
      <c r="AE57" s="219"/>
      <c r="AF57" s="219"/>
      <c r="AG57" s="219"/>
      <c r="AH57" s="219">
        <f t="shared" si="95"/>
        <v>0</v>
      </c>
      <c r="AI57" s="225">
        <f t="shared" ref="AI57:AI62" si="105">SUM(W57:AH57)</f>
        <v>0</v>
      </c>
      <c r="AJ57" s="219"/>
      <c r="AK57" s="219"/>
      <c r="AL57" s="219"/>
      <c r="AM57" s="219"/>
      <c r="AN57" s="219"/>
      <c r="AO57" s="219">
        <f t="shared" si="96"/>
        <v>0</v>
      </c>
      <c r="AP57" s="219"/>
      <c r="AQ57" s="219"/>
      <c r="AR57" s="219"/>
      <c r="AS57" s="219"/>
      <c r="AT57" s="219"/>
      <c r="AU57" s="219">
        <f t="shared" si="97"/>
        <v>0</v>
      </c>
      <c r="AV57" s="225">
        <f t="shared" ref="AV57:AV62" si="106">SUM(AJ57:AU57)</f>
        <v>0</v>
      </c>
      <c r="BE57" s="79">
        <f>$AW$17</f>
        <v>0</v>
      </c>
      <c r="BF57" s="219"/>
      <c r="BG57" s="219"/>
      <c r="BH57" s="219"/>
      <c r="BI57" s="219"/>
      <c r="BJ57" s="219"/>
      <c r="BK57" s="219">
        <f t="shared" si="98"/>
        <v>0</v>
      </c>
      <c r="BL57" s="219"/>
      <c r="BM57" s="219"/>
      <c r="BN57" s="219"/>
      <c r="BO57" s="219"/>
      <c r="BP57" s="219"/>
      <c r="BQ57" s="219">
        <f t="shared" si="99"/>
        <v>0</v>
      </c>
      <c r="BR57" s="225">
        <f t="shared" ref="BR57:BR62" si="107">SUM(BF57:BQ57)</f>
        <v>0</v>
      </c>
      <c r="BT57" s="219"/>
      <c r="BU57" s="219"/>
      <c r="BV57" s="219"/>
      <c r="BW57" s="219"/>
      <c r="BX57" s="219"/>
      <c r="BY57" s="219">
        <f t="shared" si="100"/>
        <v>0</v>
      </c>
      <c r="BZ57" s="219"/>
      <c r="CA57" s="219"/>
      <c r="CB57" s="219"/>
      <c r="CC57" s="219"/>
      <c r="CD57" s="219"/>
      <c r="CE57" s="219">
        <f t="shared" si="101"/>
        <v>0</v>
      </c>
      <c r="CF57" s="225">
        <f t="shared" ref="CF57:CF62" si="108">SUM(BT57:CE57)</f>
        <v>0</v>
      </c>
      <c r="CO57" s="79">
        <f>$CG$17</f>
        <v>0</v>
      </c>
      <c r="CP57" s="219"/>
      <c r="CQ57" s="219"/>
      <c r="CR57" s="219"/>
      <c r="CS57" s="219"/>
      <c r="CT57" s="219"/>
      <c r="CU57" s="219">
        <f t="shared" si="102"/>
        <v>0</v>
      </c>
      <c r="CV57" s="219"/>
      <c r="CW57" s="219"/>
      <c r="CX57" s="219"/>
      <c r="CY57" s="219"/>
      <c r="CZ57" s="219"/>
      <c r="DA57" s="219">
        <f t="shared" si="103"/>
        <v>0</v>
      </c>
      <c r="DB57" s="225">
        <f t="shared" ref="DB57:DB62" si="109">SUM(CP57:DA57)</f>
        <v>0</v>
      </c>
    </row>
    <row r="58" spans="1:106" ht="13" x14ac:dyDescent="0.3">
      <c r="A58" s="79">
        <f>'Beräkningshjälp Lån'!$A$5</f>
        <v>0</v>
      </c>
      <c r="B58" s="196">
        <f>$D$18</f>
        <v>0</v>
      </c>
      <c r="C58" s="196"/>
      <c r="D58" s="196"/>
      <c r="E58" s="196"/>
      <c r="F58" s="196"/>
      <c r="G58" s="196"/>
      <c r="H58" s="196"/>
      <c r="I58" s="196"/>
      <c r="J58" s="219"/>
      <c r="K58" s="219"/>
      <c r="L58" s="219"/>
      <c r="M58" s="219"/>
      <c r="N58" s="219"/>
      <c r="O58" s="219">
        <f t="shared" si="92"/>
        <v>0</v>
      </c>
      <c r="P58" s="219"/>
      <c r="Q58" s="219"/>
      <c r="R58" s="219"/>
      <c r="S58" s="219"/>
      <c r="T58" s="219"/>
      <c r="U58" s="219">
        <f t="shared" si="93"/>
        <v>0</v>
      </c>
      <c r="V58" s="225">
        <f t="shared" si="104"/>
        <v>0</v>
      </c>
      <c r="W58" s="219"/>
      <c r="X58" s="219"/>
      <c r="Y58" s="219"/>
      <c r="Z58" s="219"/>
      <c r="AA58" s="219"/>
      <c r="AB58" s="219">
        <f t="shared" si="94"/>
        <v>0</v>
      </c>
      <c r="AC58" s="219"/>
      <c r="AD58" s="219"/>
      <c r="AE58" s="219"/>
      <c r="AF58" s="219"/>
      <c r="AG58" s="219"/>
      <c r="AH58" s="219">
        <f t="shared" si="95"/>
        <v>0</v>
      </c>
      <c r="AI58" s="225">
        <f t="shared" si="105"/>
        <v>0</v>
      </c>
      <c r="AJ58" s="219"/>
      <c r="AK58" s="219"/>
      <c r="AL58" s="219"/>
      <c r="AM58" s="219"/>
      <c r="AN58" s="219"/>
      <c r="AO58" s="219">
        <f t="shared" si="96"/>
        <v>0</v>
      </c>
      <c r="AP58" s="219"/>
      <c r="AQ58" s="219"/>
      <c r="AR58" s="219"/>
      <c r="AS58" s="219"/>
      <c r="AT58" s="219"/>
      <c r="AU58" s="219">
        <f t="shared" si="97"/>
        <v>0</v>
      </c>
      <c r="AV58" s="225">
        <f t="shared" si="106"/>
        <v>0</v>
      </c>
      <c r="BE58" s="79">
        <f>$AW$18</f>
        <v>0</v>
      </c>
      <c r="BF58" s="219"/>
      <c r="BG58" s="219"/>
      <c r="BH58" s="219"/>
      <c r="BI58" s="219"/>
      <c r="BJ58" s="219"/>
      <c r="BK58" s="219">
        <f t="shared" si="98"/>
        <v>0</v>
      </c>
      <c r="BL58" s="219"/>
      <c r="BM58" s="219"/>
      <c r="BN58" s="219"/>
      <c r="BO58" s="219"/>
      <c r="BP58" s="219"/>
      <c r="BQ58" s="219">
        <f t="shared" si="99"/>
        <v>0</v>
      </c>
      <c r="BR58" s="225">
        <f t="shared" si="107"/>
        <v>0</v>
      </c>
      <c r="BT58" s="219"/>
      <c r="BU58" s="219"/>
      <c r="BV58" s="219"/>
      <c r="BW58" s="219"/>
      <c r="BX58" s="219"/>
      <c r="BY58" s="219">
        <f t="shared" si="100"/>
        <v>0</v>
      </c>
      <c r="BZ58" s="219"/>
      <c r="CA58" s="219"/>
      <c r="CB58" s="219"/>
      <c r="CC58" s="219"/>
      <c r="CD58" s="219"/>
      <c r="CE58" s="219">
        <f t="shared" si="101"/>
        <v>0</v>
      </c>
      <c r="CF58" s="225">
        <f t="shared" si="108"/>
        <v>0</v>
      </c>
      <c r="CO58" s="79">
        <f>$CG$18</f>
        <v>0</v>
      </c>
      <c r="CP58" s="219"/>
      <c r="CQ58" s="219"/>
      <c r="CR58" s="219"/>
      <c r="CS58" s="219"/>
      <c r="CT58" s="219"/>
      <c r="CU58" s="219">
        <f t="shared" si="102"/>
        <v>0</v>
      </c>
      <c r="CV58" s="219"/>
      <c r="CW58" s="219"/>
      <c r="CX58" s="219"/>
      <c r="CY58" s="219"/>
      <c r="CZ58" s="219"/>
      <c r="DA58" s="219">
        <f t="shared" si="103"/>
        <v>0</v>
      </c>
      <c r="DB58" s="225">
        <f t="shared" si="109"/>
        <v>0</v>
      </c>
    </row>
    <row r="59" spans="1:106" ht="13" x14ac:dyDescent="0.3">
      <c r="A59" s="79">
        <f>'Beräkningshjälp Lån'!$A$6</f>
        <v>0</v>
      </c>
      <c r="B59" s="196">
        <f>$D$19</f>
        <v>0</v>
      </c>
      <c r="C59" s="196"/>
      <c r="D59" s="196"/>
      <c r="E59" s="196"/>
      <c r="F59" s="196"/>
      <c r="G59" s="196"/>
      <c r="H59" s="196"/>
      <c r="I59" s="196"/>
      <c r="J59" s="219"/>
      <c r="K59" s="219"/>
      <c r="L59" s="219"/>
      <c r="M59" s="219"/>
      <c r="N59" s="219"/>
      <c r="O59" s="219">
        <f t="shared" si="92"/>
        <v>0</v>
      </c>
      <c r="P59" s="219"/>
      <c r="Q59" s="219"/>
      <c r="R59" s="219"/>
      <c r="S59" s="219"/>
      <c r="T59" s="219"/>
      <c r="U59" s="219">
        <f t="shared" si="93"/>
        <v>0</v>
      </c>
      <c r="V59" s="225">
        <f t="shared" si="104"/>
        <v>0</v>
      </c>
      <c r="W59" s="219"/>
      <c r="X59" s="219"/>
      <c r="Y59" s="219"/>
      <c r="Z59" s="219"/>
      <c r="AA59" s="219"/>
      <c r="AB59" s="219">
        <f t="shared" si="94"/>
        <v>0</v>
      </c>
      <c r="AC59" s="219"/>
      <c r="AD59" s="219"/>
      <c r="AE59" s="219"/>
      <c r="AF59" s="219"/>
      <c r="AG59" s="219"/>
      <c r="AH59" s="219">
        <f t="shared" si="95"/>
        <v>0</v>
      </c>
      <c r="AI59" s="225">
        <f t="shared" si="105"/>
        <v>0</v>
      </c>
      <c r="AJ59" s="219"/>
      <c r="AK59" s="219"/>
      <c r="AL59" s="219"/>
      <c r="AM59" s="219"/>
      <c r="AN59" s="219"/>
      <c r="AO59" s="219">
        <f t="shared" si="96"/>
        <v>0</v>
      </c>
      <c r="AP59" s="219"/>
      <c r="AQ59" s="219"/>
      <c r="AR59" s="219"/>
      <c r="AS59" s="219"/>
      <c r="AT59" s="219"/>
      <c r="AU59" s="219">
        <f t="shared" si="97"/>
        <v>0</v>
      </c>
      <c r="AV59" s="225">
        <f t="shared" si="106"/>
        <v>0</v>
      </c>
      <c r="BE59" s="79">
        <f>$AW$19</f>
        <v>0</v>
      </c>
      <c r="BF59" s="219"/>
      <c r="BG59" s="219"/>
      <c r="BH59" s="219"/>
      <c r="BI59" s="219"/>
      <c r="BJ59" s="219"/>
      <c r="BK59" s="219">
        <f t="shared" si="98"/>
        <v>0</v>
      </c>
      <c r="BL59" s="219"/>
      <c r="BM59" s="219"/>
      <c r="BN59" s="219"/>
      <c r="BO59" s="219"/>
      <c r="BP59" s="219"/>
      <c r="BQ59" s="219">
        <f t="shared" si="99"/>
        <v>0</v>
      </c>
      <c r="BR59" s="225">
        <f t="shared" si="107"/>
        <v>0</v>
      </c>
      <c r="BT59" s="219"/>
      <c r="BU59" s="219"/>
      <c r="BV59" s="219"/>
      <c r="BW59" s="219"/>
      <c r="BX59" s="219"/>
      <c r="BY59" s="219">
        <f t="shared" si="100"/>
        <v>0</v>
      </c>
      <c r="BZ59" s="219"/>
      <c r="CA59" s="219"/>
      <c r="CB59" s="219"/>
      <c r="CC59" s="219"/>
      <c r="CD59" s="219"/>
      <c r="CE59" s="219">
        <f t="shared" si="101"/>
        <v>0</v>
      </c>
      <c r="CF59" s="225">
        <f t="shared" si="108"/>
        <v>0</v>
      </c>
      <c r="CO59" s="79">
        <f>$CG$19</f>
        <v>0</v>
      </c>
      <c r="CP59" s="219"/>
      <c r="CQ59" s="219"/>
      <c r="CR59" s="219"/>
      <c r="CS59" s="219"/>
      <c r="CT59" s="219"/>
      <c r="CU59" s="219">
        <f t="shared" si="102"/>
        <v>0</v>
      </c>
      <c r="CV59" s="219"/>
      <c r="CW59" s="219"/>
      <c r="CX59" s="219"/>
      <c r="CY59" s="219"/>
      <c r="CZ59" s="219"/>
      <c r="DA59" s="219">
        <f t="shared" si="103"/>
        <v>0</v>
      </c>
      <c r="DB59" s="225">
        <f t="shared" si="109"/>
        <v>0</v>
      </c>
    </row>
    <row r="60" spans="1:106" ht="13" x14ac:dyDescent="0.3">
      <c r="A60" s="79">
        <f>'Beräkningshjälp Lån'!$A$7</f>
        <v>0</v>
      </c>
      <c r="B60" s="196">
        <f>$D$20</f>
        <v>0</v>
      </c>
      <c r="C60" s="196"/>
      <c r="D60" s="196"/>
      <c r="E60" s="196"/>
      <c r="F60" s="196"/>
      <c r="G60" s="196"/>
      <c r="H60" s="196"/>
      <c r="I60" s="196"/>
      <c r="J60" s="219"/>
      <c r="K60" s="219"/>
      <c r="L60" s="219"/>
      <c r="M60" s="219"/>
      <c r="N60" s="219"/>
      <c r="O60" s="219">
        <f t="shared" si="92"/>
        <v>0</v>
      </c>
      <c r="P60" s="219"/>
      <c r="Q60" s="219"/>
      <c r="R60" s="219"/>
      <c r="S60" s="219"/>
      <c r="T60" s="219"/>
      <c r="U60" s="219">
        <f t="shared" si="93"/>
        <v>0</v>
      </c>
      <c r="V60" s="225">
        <f t="shared" si="104"/>
        <v>0</v>
      </c>
      <c r="W60" s="219"/>
      <c r="X60" s="219"/>
      <c r="Y60" s="219"/>
      <c r="Z60" s="219"/>
      <c r="AA60" s="219"/>
      <c r="AB60" s="219">
        <f t="shared" si="94"/>
        <v>0</v>
      </c>
      <c r="AC60" s="219"/>
      <c r="AD60" s="219"/>
      <c r="AE60" s="219"/>
      <c r="AF60" s="219"/>
      <c r="AG60" s="219"/>
      <c r="AH60" s="219">
        <f t="shared" si="95"/>
        <v>0</v>
      </c>
      <c r="AI60" s="225">
        <f t="shared" si="105"/>
        <v>0</v>
      </c>
      <c r="AJ60" s="219"/>
      <c r="AK60" s="219"/>
      <c r="AL60" s="219"/>
      <c r="AM60" s="219"/>
      <c r="AN60" s="219"/>
      <c r="AO60" s="219">
        <f t="shared" si="96"/>
        <v>0</v>
      </c>
      <c r="AP60" s="219"/>
      <c r="AQ60" s="219"/>
      <c r="AR60" s="219"/>
      <c r="AS60" s="219"/>
      <c r="AT60" s="219"/>
      <c r="AU60" s="219">
        <f t="shared" si="97"/>
        <v>0</v>
      </c>
      <c r="AV60" s="225">
        <f t="shared" si="106"/>
        <v>0</v>
      </c>
      <c r="BE60" s="79">
        <f>$AW$20</f>
        <v>0</v>
      </c>
      <c r="BF60" s="219"/>
      <c r="BG60" s="219"/>
      <c r="BH60" s="219"/>
      <c r="BI60" s="219"/>
      <c r="BJ60" s="219"/>
      <c r="BK60" s="219">
        <f t="shared" si="98"/>
        <v>0</v>
      </c>
      <c r="BL60" s="219"/>
      <c r="BM60" s="219"/>
      <c r="BN60" s="219"/>
      <c r="BO60" s="219"/>
      <c r="BP60" s="219"/>
      <c r="BQ60" s="219">
        <f t="shared" si="99"/>
        <v>0</v>
      </c>
      <c r="BR60" s="225">
        <f t="shared" si="107"/>
        <v>0</v>
      </c>
      <c r="BT60" s="219"/>
      <c r="BU60" s="219"/>
      <c r="BV60" s="219"/>
      <c r="BW60" s="219"/>
      <c r="BX60" s="219"/>
      <c r="BY60" s="219">
        <f t="shared" si="100"/>
        <v>0</v>
      </c>
      <c r="BZ60" s="219"/>
      <c r="CA60" s="219"/>
      <c r="CB60" s="219"/>
      <c r="CC60" s="219"/>
      <c r="CD60" s="219"/>
      <c r="CE60" s="219">
        <f t="shared" si="101"/>
        <v>0</v>
      </c>
      <c r="CF60" s="225">
        <f t="shared" si="108"/>
        <v>0</v>
      </c>
      <c r="CO60" s="79">
        <f>$CG$20</f>
        <v>0</v>
      </c>
      <c r="CP60" s="219"/>
      <c r="CQ60" s="219"/>
      <c r="CR60" s="219"/>
      <c r="CS60" s="219"/>
      <c r="CT60" s="219"/>
      <c r="CU60" s="219">
        <f t="shared" si="102"/>
        <v>0</v>
      </c>
      <c r="CV60" s="219"/>
      <c r="CW60" s="219"/>
      <c r="CX60" s="219"/>
      <c r="CY60" s="219"/>
      <c r="CZ60" s="219"/>
      <c r="DA60" s="219">
        <f t="shared" si="103"/>
        <v>0</v>
      </c>
      <c r="DB60" s="225">
        <f t="shared" si="109"/>
        <v>0</v>
      </c>
    </row>
    <row r="61" spans="1:106" ht="13" x14ac:dyDescent="0.3">
      <c r="A61" s="79">
        <f>'Beräkningshjälp Lån'!$A$8</f>
        <v>0</v>
      </c>
      <c r="B61" s="196">
        <f>$D$21</f>
        <v>0</v>
      </c>
      <c r="C61" s="196"/>
      <c r="D61" s="196"/>
      <c r="E61" s="196"/>
      <c r="F61" s="196"/>
      <c r="G61" s="196"/>
      <c r="H61" s="196"/>
      <c r="I61" s="196"/>
      <c r="J61" s="219"/>
      <c r="K61" s="219"/>
      <c r="L61" s="219"/>
      <c r="M61" s="219"/>
      <c r="N61" s="219"/>
      <c r="O61" s="219">
        <f t="shared" si="92"/>
        <v>0</v>
      </c>
      <c r="P61" s="219"/>
      <c r="Q61" s="219"/>
      <c r="R61" s="219"/>
      <c r="S61" s="219"/>
      <c r="T61" s="219"/>
      <c r="U61" s="219">
        <f t="shared" si="93"/>
        <v>0</v>
      </c>
      <c r="V61" s="225">
        <f t="shared" si="104"/>
        <v>0</v>
      </c>
      <c r="W61" s="219"/>
      <c r="X61" s="219"/>
      <c r="Y61" s="219"/>
      <c r="Z61" s="219"/>
      <c r="AA61" s="219"/>
      <c r="AB61" s="219">
        <f t="shared" si="94"/>
        <v>0</v>
      </c>
      <c r="AC61" s="219"/>
      <c r="AD61" s="219"/>
      <c r="AE61" s="219"/>
      <c r="AF61" s="219"/>
      <c r="AG61" s="219"/>
      <c r="AH61" s="219">
        <f t="shared" si="95"/>
        <v>0</v>
      </c>
      <c r="AI61" s="225">
        <f t="shared" si="105"/>
        <v>0</v>
      </c>
      <c r="AJ61" s="219"/>
      <c r="AK61" s="219"/>
      <c r="AL61" s="219"/>
      <c r="AM61" s="219"/>
      <c r="AN61" s="219"/>
      <c r="AO61" s="219">
        <f t="shared" si="96"/>
        <v>0</v>
      </c>
      <c r="AP61" s="219"/>
      <c r="AQ61" s="219"/>
      <c r="AR61" s="219"/>
      <c r="AS61" s="219"/>
      <c r="AT61" s="219"/>
      <c r="AU61" s="219">
        <f t="shared" si="97"/>
        <v>0</v>
      </c>
      <c r="AV61" s="225">
        <f t="shared" si="106"/>
        <v>0</v>
      </c>
      <c r="BE61" s="79">
        <f>$AW$21</f>
        <v>0</v>
      </c>
      <c r="BF61" s="219"/>
      <c r="BG61" s="219"/>
      <c r="BH61" s="219"/>
      <c r="BI61" s="219"/>
      <c r="BJ61" s="219"/>
      <c r="BK61" s="219">
        <f t="shared" si="98"/>
        <v>0</v>
      </c>
      <c r="BL61" s="219"/>
      <c r="BM61" s="219"/>
      <c r="BN61" s="219"/>
      <c r="BO61" s="219"/>
      <c r="BP61" s="219"/>
      <c r="BQ61" s="219">
        <f t="shared" si="99"/>
        <v>0</v>
      </c>
      <c r="BR61" s="225">
        <f t="shared" si="107"/>
        <v>0</v>
      </c>
      <c r="BT61" s="219"/>
      <c r="BU61" s="219"/>
      <c r="BV61" s="219"/>
      <c r="BW61" s="219"/>
      <c r="BX61" s="219"/>
      <c r="BY61" s="219">
        <f t="shared" si="100"/>
        <v>0</v>
      </c>
      <c r="BZ61" s="219"/>
      <c r="CA61" s="219"/>
      <c r="CB61" s="219"/>
      <c r="CC61" s="219"/>
      <c r="CD61" s="219"/>
      <c r="CE61" s="219">
        <f t="shared" si="101"/>
        <v>0</v>
      </c>
      <c r="CF61" s="225">
        <f t="shared" si="108"/>
        <v>0</v>
      </c>
      <c r="CO61" s="79">
        <f>$CG$21</f>
        <v>0</v>
      </c>
      <c r="CP61" s="219"/>
      <c r="CQ61" s="219"/>
      <c r="CR61" s="219"/>
      <c r="CS61" s="219"/>
      <c r="CT61" s="219"/>
      <c r="CU61" s="219">
        <f t="shared" si="102"/>
        <v>0</v>
      </c>
      <c r="CV61" s="219"/>
      <c r="CW61" s="219"/>
      <c r="CX61" s="219"/>
      <c r="CY61" s="219"/>
      <c r="CZ61" s="219"/>
      <c r="DA61" s="219">
        <f t="shared" si="103"/>
        <v>0</v>
      </c>
      <c r="DB61" s="225">
        <f t="shared" si="109"/>
        <v>0</v>
      </c>
    </row>
    <row r="62" spans="1:106" ht="13" x14ac:dyDescent="0.3">
      <c r="A62" s="79">
        <f>'Beräkningshjälp Lån'!$A$9</f>
        <v>0</v>
      </c>
      <c r="B62" s="196">
        <f>$D$22</f>
        <v>0</v>
      </c>
      <c r="C62" s="196"/>
      <c r="D62" s="196"/>
      <c r="E62" s="196"/>
      <c r="F62" s="196"/>
      <c r="G62" s="196"/>
      <c r="H62" s="196"/>
      <c r="I62" s="196"/>
      <c r="J62" s="219"/>
      <c r="K62" s="219"/>
      <c r="L62" s="219"/>
      <c r="M62" s="219"/>
      <c r="N62" s="219"/>
      <c r="O62" s="219">
        <f t="shared" si="92"/>
        <v>0</v>
      </c>
      <c r="P62" s="219"/>
      <c r="Q62" s="219"/>
      <c r="R62" s="219"/>
      <c r="S62" s="219"/>
      <c r="T62" s="219"/>
      <c r="U62" s="219">
        <f t="shared" si="93"/>
        <v>0</v>
      </c>
      <c r="V62" s="225">
        <f t="shared" si="104"/>
        <v>0</v>
      </c>
      <c r="W62" s="219"/>
      <c r="X62" s="219"/>
      <c r="Y62" s="219"/>
      <c r="Z62" s="219"/>
      <c r="AA62" s="219"/>
      <c r="AB62" s="219">
        <f t="shared" si="94"/>
        <v>0</v>
      </c>
      <c r="AC62" s="219"/>
      <c r="AD62" s="219"/>
      <c r="AE62" s="219"/>
      <c r="AF62" s="219"/>
      <c r="AG62" s="219"/>
      <c r="AH62" s="219">
        <f t="shared" si="95"/>
        <v>0</v>
      </c>
      <c r="AI62" s="225">
        <f t="shared" si="105"/>
        <v>0</v>
      </c>
      <c r="AJ62" s="219"/>
      <c r="AK62" s="219"/>
      <c r="AL62" s="219"/>
      <c r="AM62" s="219"/>
      <c r="AN62" s="219"/>
      <c r="AO62" s="219">
        <f t="shared" si="96"/>
        <v>0</v>
      </c>
      <c r="AP62" s="219"/>
      <c r="AQ62" s="219"/>
      <c r="AR62" s="219"/>
      <c r="AS62" s="219"/>
      <c r="AT62" s="219"/>
      <c r="AU62" s="219">
        <f t="shared" si="97"/>
        <v>0</v>
      </c>
      <c r="AV62" s="225">
        <f t="shared" si="106"/>
        <v>0</v>
      </c>
      <c r="BE62" s="79">
        <f>$AW$22</f>
        <v>0</v>
      </c>
      <c r="BF62" s="219"/>
      <c r="BG62" s="219"/>
      <c r="BH62" s="219"/>
      <c r="BI62" s="219"/>
      <c r="BJ62" s="219"/>
      <c r="BK62" s="219">
        <f t="shared" si="98"/>
        <v>0</v>
      </c>
      <c r="BL62" s="219"/>
      <c r="BM62" s="219"/>
      <c r="BN62" s="219"/>
      <c r="BO62" s="219"/>
      <c r="BP62" s="219"/>
      <c r="BQ62" s="219">
        <f t="shared" si="99"/>
        <v>0</v>
      </c>
      <c r="BR62" s="225">
        <f t="shared" si="107"/>
        <v>0</v>
      </c>
      <c r="BS62" s="3"/>
      <c r="BT62" s="219"/>
      <c r="BU62" s="219"/>
      <c r="BV62" s="219"/>
      <c r="BW62" s="219"/>
      <c r="BX62" s="219"/>
      <c r="BY62" s="219">
        <f t="shared" si="100"/>
        <v>0</v>
      </c>
      <c r="BZ62" s="219"/>
      <c r="CA62" s="219"/>
      <c r="CB62" s="219"/>
      <c r="CC62" s="219"/>
      <c r="CD62" s="219"/>
      <c r="CE62" s="219">
        <f t="shared" si="101"/>
        <v>0</v>
      </c>
      <c r="CF62" s="225">
        <f t="shared" si="108"/>
        <v>0</v>
      </c>
      <c r="CO62" s="79">
        <f>$CG$22</f>
        <v>0</v>
      </c>
      <c r="CP62" s="219"/>
      <c r="CQ62" s="219"/>
      <c r="CR62" s="219"/>
      <c r="CS62" s="219"/>
      <c r="CT62" s="219"/>
      <c r="CU62" s="219">
        <f t="shared" si="102"/>
        <v>0</v>
      </c>
      <c r="CV62" s="219"/>
      <c r="CW62" s="219"/>
      <c r="CX62" s="219"/>
      <c r="CY62" s="219"/>
      <c r="CZ62" s="219"/>
      <c r="DA62" s="219">
        <f t="shared" si="103"/>
        <v>0</v>
      </c>
      <c r="DB62" s="225">
        <f t="shared" si="109"/>
        <v>0</v>
      </c>
    </row>
    <row r="63" spans="1:106" ht="13" x14ac:dyDescent="0.3">
      <c r="A63" s="223"/>
      <c r="B63" s="224"/>
      <c r="C63" s="224"/>
      <c r="D63" s="224"/>
      <c r="E63" s="224"/>
      <c r="F63" s="224"/>
      <c r="G63" s="224"/>
      <c r="H63" s="224"/>
      <c r="I63" s="224"/>
      <c r="J63" s="226">
        <f t="shared" ref="J63:U63" si="110">SUM(J56:J62)</f>
        <v>0</v>
      </c>
      <c r="K63" s="226">
        <f t="shared" si="110"/>
        <v>0</v>
      </c>
      <c r="L63" s="226">
        <f t="shared" si="110"/>
        <v>0</v>
      </c>
      <c r="M63" s="226">
        <f t="shared" si="110"/>
        <v>0</v>
      </c>
      <c r="N63" s="226">
        <f t="shared" si="110"/>
        <v>0</v>
      </c>
      <c r="O63" s="226">
        <f t="shared" si="110"/>
        <v>0</v>
      </c>
      <c r="P63" s="226">
        <f t="shared" si="110"/>
        <v>0</v>
      </c>
      <c r="Q63" s="226">
        <f t="shared" si="110"/>
        <v>0</v>
      </c>
      <c r="R63" s="226">
        <f t="shared" si="110"/>
        <v>0</v>
      </c>
      <c r="S63" s="226">
        <f t="shared" si="110"/>
        <v>0</v>
      </c>
      <c r="T63" s="226">
        <f t="shared" si="110"/>
        <v>0</v>
      </c>
      <c r="U63" s="226">
        <f t="shared" si="110"/>
        <v>0</v>
      </c>
      <c r="V63" s="233"/>
      <c r="W63" s="226">
        <f t="shared" ref="W63:AH63" si="111">SUM(W56:W62)</f>
        <v>0</v>
      </c>
      <c r="X63" s="226">
        <f t="shared" si="111"/>
        <v>0</v>
      </c>
      <c r="Y63" s="226">
        <f t="shared" si="111"/>
        <v>0</v>
      </c>
      <c r="Z63" s="226">
        <f t="shared" si="111"/>
        <v>0</v>
      </c>
      <c r="AA63" s="226">
        <f t="shared" si="111"/>
        <v>0</v>
      </c>
      <c r="AB63" s="226">
        <f t="shared" si="111"/>
        <v>0</v>
      </c>
      <c r="AC63" s="226">
        <f t="shared" si="111"/>
        <v>0</v>
      </c>
      <c r="AD63" s="226">
        <f t="shared" si="111"/>
        <v>0</v>
      </c>
      <c r="AE63" s="226">
        <f t="shared" si="111"/>
        <v>0</v>
      </c>
      <c r="AF63" s="226">
        <f t="shared" si="111"/>
        <v>0</v>
      </c>
      <c r="AG63" s="226">
        <f t="shared" si="111"/>
        <v>0</v>
      </c>
      <c r="AH63" s="226">
        <f t="shared" si="111"/>
        <v>0</v>
      </c>
      <c r="AI63" s="233"/>
      <c r="AJ63" s="226">
        <f t="shared" ref="AJ63:AU63" si="112">SUM(AJ56:AJ62)</f>
        <v>0</v>
      </c>
      <c r="AK63" s="226">
        <f t="shared" si="112"/>
        <v>0</v>
      </c>
      <c r="AL63" s="226">
        <f t="shared" si="112"/>
        <v>0</v>
      </c>
      <c r="AM63" s="226">
        <f t="shared" si="112"/>
        <v>0</v>
      </c>
      <c r="AN63" s="226">
        <f t="shared" si="112"/>
        <v>0</v>
      </c>
      <c r="AO63" s="226">
        <f t="shared" si="112"/>
        <v>0</v>
      </c>
      <c r="AP63" s="226">
        <f t="shared" si="112"/>
        <v>0</v>
      </c>
      <c r="AQ63" s="226">
        <f t="shared" si="112"/>
        <v>0</v>
      </c>
      <c r="AR63" s="226">
        <f t="shared" si="112"/>
        <v>0</v>
      </c>
      <c r="AS63" s="226">
        <f t="shared" si="112"/>
        <v>0</v>
      </c>
      <c r="AT63" s="226">
        <f t="shared" si="112"/>
        <v>0</v>
      </c>
      <c r="AU63" s="226">
        <f t="shared" si="112"/>
        <v>0</v>
      </c>
      <c r="AV63" s="233"/>
      <c r="BE63" s="223"/>
      <c r="BF63" s="226">
        <f t="shared" ref="BF63:BQ63" si="113">SUM(BF56:BF62)</f>
        <v>0</v>
      </c>
      <c r="BG63" s="226">
        <f t="shared" si="113"/>
        <v>0</v>
      </c>
      <c r="BH63" s="226">
        <f t="shared" si="113"/>
        <v>0</v>
      </c>
      <c r="BI63" s="226">
        <f t="shared" si="113"/>
        <v>0</v>
      </c>
      <c r="BJ63" s="226">
        <f t="shared" si="113"/>
        <v>0</v>
      </c>
      <c r="BK63" s="226">
        <f t="shared" si="113"/>
        <v>0</v>
      </c>
      <c r="BL63" s="226">
        <f t="shared" si="113"/>
        <v>0</v>
      </c>
      <c r="BM63" s="226">
        <f t="shared" si="113"/>
        <v>0</v>
      </c>
      <c r="BN63" s="226">
        <f t="shared" si="113"/>
        <v>0</v>
      </c>
      <c r="BO63" s="226">
        <f t="shared" si="113"/>
        <v>0</v>
      </c>
      <c r="BP63" s="226">
        <f t="shared" si="113"/>
        <v>0</v>
      </c>
      <c r="BQ63" s="226">
        <f t="shared" si="113"/>
        <v>0</v>
      </c>
      <c r="BS63" s="3"/>
      <c r="BT63" s="226">
        <f t="shared" ref="BT63:CE63" si="114">SUM(BT56:BT62)</f>
        <v>0</v>
      </c>
      <c r="BU63" s="226">
        <f t="shared" si="114"/>
        <v>0</v>
      </c>
      <c r="BV63" s="226">
        <f t="shared" si="114"/>
        <v>0</v>
      </c>
      <c r="BW63" s="226">
        <f t="shared" si="114"/>
        <v>0</v>
      </c>
      <c r="BX63" s="226">
        <f t="shared" si="114"/>
        <v>0</v>
      </c>
      <c r="BY63" s="226">
        <f t="shared" si="114"/>
        <v>0</v>
      </c>
      <c r="BZ63" s="226">
        <f t="shared" si="114"/>
        <v>0</v>
      </c>
      <c r="CA63" s="226">
        <f t="shared" si="114"/>
        <v>0</v>
      </c>
      <c r="CB63" s="226">
        <f t="shared" si="114"/>
        <v>0</v>
      </c>
      <c r="CC63" s="226">
        <f t="shared" si="114"/>
        <v>0</v>
      </c>
      <c r="CD63" s="226">
        <f t="shared" si="114"/>
        <v>0</v>
      </c>
      <c r="CE63" s="226">
        <f t="shared" si="114"/>
        <v>0</v>
      </c>
      <c r="CF63" s="233"/>
      <c r="CO63" s="223"/>
      <c r="CP63" s="226">
        <f t="shared" ref="CP63:DA63" si="115">SUM(CP56:CP62)</f>
        <v>0</v>
      </c>
      <c r="CQ63" s="226">
        <f t="shared" si="115"/>
        <v>0</v>
      </c>
      <c r="CR63" s="226">
        <f t="shared" si="115"/>
        <v>0</v>
      </c>
      <c r="CS63" s="226">
        <f t="shared" si="115"/>
        <v>0</v>
      </c>
      <c r="CT63" s="226">
        <f t="shared" si="115"/>
        <v>0</v>
      </c>
      <c r="CU63" s="226">
        <f t="shared" si="115"/>
        <v>0</v>
      </c>
      <c r="CV63" s="226">
        <f t="shared" si="115"/>
        <v>0</v>
      </c>
      <c r="CW63" s="226">
        <f t="shared" si="115"/>
        <v>0</v>
      </c>
      <c r="CX63" s="226">
        <f t="shared" si="115"/>
        <v>0</v>
      </c>
      <c r="CY63" s="226">
        <f t="shared" si="115"/>
        <v>0</v>
      </c>
      <c r="CZ63" s="226">
        <f t="shared" si="115"/>
        <v>0</v>
      </c>
      <c r="DA63" s="226">
        <f t="shared" si="115"/>
        <v>0</v>
      </c>
    </row>
    <row r="64" spans="1:106" ht="13" x14ac:dyDescent="0.3">
      <c r="U64" s="226">
        <f>SUM(J56:U62)</f>
        <v>0</v>
      </c>
      <c r="V64" s="226">
        <f>SUM(V56:V62)</f>
        <v>0</v>
      </c>
      <c r="AH64" s="226">
        <f>SUM(W56:AH62)</f>
        <v>0</v>
      </c>
      <c r="AI64" s="226">
        <f>SUM(AI56:AI62)</f>
        <v>0</v>
      </c>
      <c r="AU64" s="226">
        <f>SUM(AJ56:AU62)</f>
        <v>0</v>
      </c>
      <c r="AV64" s="226">
        <f>SUM(AV56:AV62)</f>
        <v>0</v>
      </c>
      <c r="BQ64" s="226">
        <f>SUM(BF56:BQ62)</f>
        <v>0</v>
      </c>
      <c r="BR64" s="226">
        <f>SUM(BR56:BR62)</f>
        <v>0</v>
      </c>
      <c r="CE64" s="226">
        <f>SUM(BT56:CE62)</f>
        <v>0</v>
      </c>
      <c r="CF64" s="226">
        <f>SUM(CF56:CF62)</f>
        <v>0</v>
      </c>
      <c r="DA64" s="226">
        <f>SUM(CP56:DA62)</f>
        <v>0</v>
      </c>
      <c r="DB64" s="226">
        <f>SUM(DB56:DB62)</f>
        <v>0</v>
      </c>
    </row>
    <row r="65" spans="1:106" ht="13" x14ac:dyDescent="0.3">
      <c r="A65" s="145" t="s">
        <v>281</v>
      </c>
      <c r="B65" s="145"/>
      <c r="C65" s="145"/>
      <c r="D65" s="145"/>
      <c r="E65" s="145"/>
      <c r="F65" s="145"/>
      <c r="G65" s="145"/>
      <c r="H65" s="145"/>
      <c r="I65" s="145"/>
      <c r="J65" s="124">
        <v>1</v>
      </c>
      <c r="K65" s="124">
        <v>2</v>
      </c>
      <c r="L65" s="124">
        <v>3</v>
      </c>
      <c r="M65" s="124">
        <v>4</v>
      </c>
      <c r="N65" s="124">
        <v>5</v>
      </c>
      <c r="O65" s="124">
        <v>6</v>
      </c>
      <c r="P65" s="124">
        <v>7</v>
      </c>
      <c r="Q65" s="124">
        <v>8</v>
      </c>
      <c r="R65" s="124">
        <v>9</v>
      </c>
      <c r="S65" s="124">
        <v>10</v>
      </c>
      <c r="T65" s="124">
        <v>11</v>
      </c>
      <c r="U65" s="124">
        <v>12</v>
      </c>
      <c r="V65" s="124"/>
      <c r="W65" s="124">
        <v>13</v>
      </c>
      <c r="X65" s="124">
        <v>14</v>
      </c>
      <c r="Y65" s="124">
        <v>15</v>
      </c>
      <c r="Z65" s="124">
        <v>16</v>
      </c>
      <c r="AA65" s="124">
        <v>17</v>
      </c>
      <c r="AB65" s="124">
        <v>18</v>
      </c>
      <c r="AC65" s="124">
        <v>19</v>
      </c>
      <c r="AD65" s="124">
        <v>20</v>
      </c>
      <c r="AE65" s="124">
        <v>21</v>
      </c>
      <c r="AF65" s="124">
        <v>22</v>
      </c>
      <c r="AG65" s="124">
        <v>23</v>
      </c>
      <c r="AH65" s="124">
        <v>24</v>
      </c>
      <c r="AI65" s="124"/>
      <c r="AJ65" s="124">
        <v>25</v>
      </c>
      <c r="AK65" s="124">
        <v>26</v>
      </c>
      <c r="AL65" s="124">
        <v>27</v>
      </c>
      <c r="AM65" s="124">
        <v>28</v>
      </c>
      <c r="AN65" s="124">
        <v>29</v>
      </c>
      <c r="AO65" s="124">
        <v>30</v>
      </c>
      <c r="AP65" s="124">
        <v>31</v>
      </c>
      <c r="AQ65" s="124">
        <v>32</v>
      </c>
      <c r="AR65" s="124">
        <v>33</v>
      </c>
      <c r="AS65" s="124">
        <v>34</v>
      </c>
      <c r="AT65" s="124">
        <v>35</v>
      </c>
      <c r="AU65" s="124">
        <v>36</v>
      </c>
      <c r="AV65" s="124"/>
      <c r="BE65" s="222" t="str">
        <f>A65&amp;" År2"</f>
        <v>Amortering  År2</v>
      </c>
      <c r="BF65" s="124" t="s">
        <v>214</v>
      </c>
      <c r="BG65" s="124" t="s">
        <v>215</v>
      </c>
      <c r="BH65" s="124" t="s">
        <v>216</v>
      </c>
      <c r="BI65" s="124" t="s">
        <v>217</v>
      </c>
      <c r="BJ65" s="124" t="s">
        <v>218</v>
      </c>
      <c r="BK65" s="124" t="s">
        <v>219</v>
      </c>
      <c r="BL65" s="124" t="s">
        <v>220</v>
      </c>
      <c r="BM65" s="124" t="s">
        <v>221</v>
      </c>
      <c r="BN65" s="124" t="s">
        <v>222</v>
      </c>
      <c r="BO65" s="124" t="s">
        <v>223</v>
      </c>
      <c r="BP65" s="124" t="s">
        <v>224</v>
      </c>
      <c r="BQ65" s="124" t="s">
        <v>225</v>
      </c>
      <c r="BR65" s="124"/>
      <c r="BT65" s="124">
        <v>25</v>
      </c>
      <c r="BU65" s="124">
        <v>26</v>
      </c>
      <c r="BV65" s="124">
        <v>27</v>
      </c>
      <c r="BW65" s="124">
        <v>28</v>
      </c>
      <c r="BX65" s="124">
        <v>29</v>
      </c>
      <c r="BY65" s="124">
        <v>30</v>
      </c>
      <c r="BZ65" s="124">
        <v>31</v>
      </c>
      <c r="CA65" s="124">
        <v>32</v>
      </c>
      <c r="CB65" s="124">
        <v>33</v>
      </c>
      <c r="CC65" s="124">
        <v>34</v>
      </c>
      <c r="CD65" s="124">
        <v>35</v>
      </c>
      <c r="CE65" s="124">
        <v>36</v>
      </c>
      <c r="CF65" s="124"/>
      <c r="CO65" s="222" t="str">
        <f>A65&amp;" År3"</f>
        <v>Amortering  År3</v>
      </c>
      <c r="CP65" s="124" t="s">
        <v>457</v>
      </c>
      <c r="CQ65" s="124" t="s">
        <v>458</v>
      </c>
      <c r="CR65" s="124" t="s">
        <v>459</v>
      </c>
      <c r="CS65" s="124" t="s">
        <v>460</v>
      </c>
      <c r="CT65" s="124" t="s">
        <v>461</v>
      </c>
      <c r="CU65" s="124" t="s">
        <v>462</v>
      </c>
      <c r="CV65" s="124" t="s">
        <v>463</v>
      </c>
      <c r="CW65" s="124" t="s">
        <v>464</v>
      </c>
      <c r="CX65" s="124" t="s">
        <v>465</v>
      </c>
      <c r="CY65" s="124" t="s">
        <v>466</v>
      </c>
      <c r="CZ65" s="124" t="s">
        <v>467</v>
      </c>
      <c r="DA65" s="124" t="s">
        <v>468</v>
      </c>
      <c r="DB65" s="124"/>
    </row>
    <row r="66" spans="1:106" ht="13" x14ac:dyDescent="0.3">
      <c r="A66" s="79">
        <f>'Beräkningshjälp Lån'!$A$3</f>
        <v>0</v>
      </c>
      <c r="B66" s="196">
        <f>$D$16</f>
        <v>0</v>
      </c>
      <c r="C66" s="196"/>
      <c r="D66" s="196"/>
      <c r="E66" s="196"/>
      <c r="F66" s="196"/>
      <c r="G66" s="196"/>
      <c r="H66" s="196"/>
      <c r="I66" s="196"/>
      <c r="J66" s="219">
        <f t="shared" ref="J66:U72" si="116">IF($D16="mån",J36,IF($D16="kvartal",J46,IF($D16="halvår",J56,0)))</f>
        <v>0</v>
      </c>
      <c r="K66" s="219">
        <f t="shared" si="116"/>
        <v>0</v>
      </c>
      <c r="L66" s="219">
        <f t="shared" si="116"/>
        <v>0</v>
      </c>
      <c r="M66" s="219">
        <f t="shared" si="116"/>
        <v>0</v>
      </c>
      <c r="N66" s="219">
        <f t="shared" si="116"/>
        <v>0</v>
      </c>
      <c r="O66" s="219">
        <f t="shared" si="116"/>
        <v>0</v>
      </c>
      <c r="P66" s="219">
        <f t="shared" si="116"/>
        <v>0</v>
      </c>
      <c r="Q66" s="219">
        <f t="shared" si="116"/>
        <v>0</v>
      </c>
      <c r="R66" s="219">
        <f t="shared" si="116"/>
        <v>0</v>
      </c>
      <c r="S66" s="219">
        <f t="shared" si="116"/>
        <v>0</v>
      </c>
      <c r="T66" s="219">
        <f t="shared" si="116"/>
        <v>0</v>
      </c>
      <c r="U66" s="219">
        <f t="shared" si="116"/>
        <v>0</v>
      </c>
      <c r="V66" s="225">
        <f t="shared" ref="V66:V72" si="117">SUM(J66:U66)</f>
        <v>0</v>
      </c>
      <c r="W66" s="219">
        <f t="shared" ref="W66:AH72" si="118">IF($D16="mån",W36,IF($D16="kvartal",W46,IF($D16="halvår",W56,0)))</f>
        <v>0</v>
      </c>
      <c r="X66" s="219">
        <f t="shared" si="118"/>
        <v>0</v>
      </c>
      <c r="Y66" s="219">
        <f t="shared" si="118"/>
        <v>0</v>
      </c>
      <c r="Z66" s="219">
        <f t="shared" si="118"/>
        <v>0</v>
      </c>
      <c r="AA66" s="219">
        <f t="shared" si="118"/>
        <v>0</v>
      </c>
      <c r="AB66" s="219">
        <f t="shared" si="118"/>
        <v>0</v>
      </c>
      <c r="AC66" s="219">
        <f t="shared" si="118"/>
        <v>0</v>
      </c>
      <c r="AD66" s="219">
        <f t="shared" si="118"/>
        <v>0</v>
      </c>
      <c r="AE66" s="219">
        <f t="shared" si="118"/>
        <v>0</v>
      </c>
      <c r="AF66" s="219">
        <f t="shared" si="118"/>
        <v>0</v>
      </c>
      <c r="AG66" s="219">
        <f t="shared" si="118"/>
        <v>0</v>
      </c>
      <c r="AH66" s="219">
        <f t="shared" si="118"/>
        <v>0</v>
      </c>
      <c r="AI66" s="225">
        <f t="shared" ref="AI66:AI72" si="119">SUM(W66:AH66)</f>
        <v>0</v>
      </c>
      <c r="AJ66" s="219">
        <f t="shared" ref="AJ66:AU72" si="120">IF($D16="mån",AJ36,IF($D16="kvartal",AJ46,IF($D16="halvår",AJ56,0)))</f>
        <v>0</v>
      </c>
      <c r="AK66" s="219">
        <f t="shared" si="120"/>
        <v>0</v>
      </c>
      <c r="AL66" s="219">
        <f t="shared" si="120"/>
        <v>0</v>
      </c>
      <c r="AM66" s="219">
        <f t="shared" si="120"/>
        <v>0</v>
      </c>
      <c r="AN66" s="219">
        <f t="shared" si="120"/>
        <v>0</v>
      </c>
      <c r="AO66" s="219">
        <f t="shared" si="120"/>
        <v>0</v>
      </c>
      <c r="AP66" s="219">
        <f t="shared" si="120"/>
        <v>0</v>
      </c>
      <c r="AQ66" s="219">
        <f t="shared" si="120"/>
        <v>0</v>
      </c>
      <c r="AR66" s="219">
        <f t="shared" si="120"/>
        <v>0</v>
      </c>
      <c r="AS66" s="219">
        <f t="shared" si="120"/>
        <v>0</v>
      </c>
      <c r="AT66" s="219">
        <f t="shared" si="120"/>
        <v>0</v>
      </c>
      <c r="AU66" s="219">
        <f t="shared" si="120"/>
        <v>0</v>
      </c>
      <c r="AV66" s="225">
        <f t="shared" ref="AV66:AV72" si="121">SUM(AJ66:AU66)</f>
        <v>0</v>
      </c>
      <c r="BE66" s="79">
        <f>$AW$16</f>
        <v>0</v>
      </c>
      <c r="BF66" s="219">
        <f t="shared" ref="BF66:BQ72" si="122">IF($AZ16="mån",BF36,IF($AZ16="kvartal",BF46,IF($AZ16="halvår",BF56,0)))</f>
        <v>0</v>
      </c>
      <c r="BG66" s="219">
        <f t="shared" si="122"/>
        <v>0</v>
      </c>
      <c r="BH66" s="219">
        <f t="shared" si="122"/>
        <v>0</v>
      </c>
      <c r="BI66" s="219">
        <f t="shared" si="122"/>
        <v>0</v>
      </c>
      <c r="BJ66" s="219">
        <f t="shared" si="122"/>
        <v>0</v>
      </c>
      <c r="BK66" s="219">
        <f t="shared" si="122"/>
        <v>0</v>
      </c>
      <c r="BL66" s="219">
        <f t="shared" si="122"/>
        <v>0</v>
      </c>
      <c r="BM66" s="219">
        <f t="shared" si="122"/>
        <v>0</v>
      </c>
      <c r="BN66" s="219">
        <f t="shared" si="122"/>
        <v>0</v>
      </c>
      <c r="BO66" s="219">
        <f t="shared" si="122"/>
        <v>0</v>
      </c>
      <c r="BP66" s="219">
        <f t="shared" si="122"/>
        <v>0</v>
      </c>
      <c r="BQ66" s="219">
        <f t="shared" si="122"/>
        <v>0</v>
      </c>
      <c r="BR66" s="225">
        <f t="shared" ref="BR66:BR72" si="123">SUM(BF66:BQ66)</f>
        <v>0</v>
      </c>
      <c r="BT66" s="219">
        <f>IF($AZ16="mån",BT36,IF($AZ16="kvartal",BT46,IF($AZ16="halvår",BT56,0)))</f>
        <v>0</v>
      </c>
      <c r="BU66" s="219">
        <f t="shared" ref="BU66:CE66" si="124">IF($AZ16="mån",BU36,IF($AZ16="kvartal",BU46,IF($AZ16="halvår",BU56,0)))</f>
        <v>0</v>
      </c>
      <c r="BV66" s="219">
        <f t="shared" si="124"/>
        <v>0</v>
      </c>
      <c r="BW66" s="219">
        <f t="shared" si="124"/>
        <v>0</v>
      </c>
      <c r="BX66" s="219">
        <f t="shared" si="124"/>
        <v>0</v>
      </c>
      <c r="BY66" s="219">
        <f t="shared" si="124"/>
        <v>0</v>
      </c>
      <c r="BZ66" s="219">
        <f t="shared" si="124"/>
        <v>0</v>
      </c>
      <c r="CA66" s="219">
        <f t="shared" si="124"/>
        <v>0</v>
      </c>
      <c r="CB66" s="219">
        <f t="shared" si="124"/>
        <v>0</v>
      </c>
      <c r="CC66" s="219">
        <f t="shared" si="124"/>
        <v>0</v>
      </c>
      <c r="CD66" s="219">
        <f t="shared" si="124"/>
        <v>0</v>
      </c>
      <c r="CE66" s="219">
        <f t="shared" si="124"/>
        <v>0</v>
      </c>
      <c r="CF66" s="225">
        <f t="shared" ref="CF66:CF72" si="125">SUM(BT66:CE66)</f>
        <v>0</v>
      </c>
      <c r="CO66" s="79">
        <f>$CG$16</f>
        <v>0</v>
      </c>
      <c r="CP66" s="219">
        <f>IF($CJ16="mån",CP36,IF($CJ16="kvartal",CP46,IF($CJ16="halvår",CP56,0)))</f>
        <v>0</v>
      </c>
      <c r="CQ66" s="219">
        <f t="shared" ref="CQ66:DA66" si="126">IF($CJ16="mån",CQ36,IF($CJ16="kvartal",CQ46,IF($CJ16="halvår",CQ56,0)))</f>
        <v>0</v>
      </c>
      <c r="CR66" s="219">
        <f t="shared" si="126"/>
        <v>0</v>
      </c>
      <c r="CS66" s="219">
        <f t="shared" si="126"/>
        <v>0</v>
      </c>
      <c r="CT66" s="219">
        <f t="shared" si="126"/>
        <v>0</v>
      </c>
      <c r="CU66" s="219">
        <f t="shared" si="126"/>
        <v>0</v>
      </c>
      <c r="CV66" s="219">
        <f t="shared" si="126"/>
        <v>0</v>
      </c>
      <c r="CW66" s="219">
        <f t="shared" si="126"/>
        <v>0</v>
      </c>
      <c r="CX66" s="219">
        <f t="shared" si="126"/>
        <v>0</v>
      </c>
      <c r="CY66" s="219">
        <f t="shared" si="126"/>
        <v>0</v>
      </c>
      <c r="CZ66" s="219">
        <f t="shared" si="126"/>
        <v>0</v>
      </c>
      <c r="DA66" s="219">
        <f t="shared" si="126"/>
        <v>0</v>
      </c>
      <c r="DB66" s="225">
        <f t="shared" ref="DB66:DB72" si="127">SUM(CP66:DA66)</f>
        <v>0</v>
      </c>
    </row>
    <row r="67" spans="1:106" ht="13" x14ac:dyDescent="0.3">
      <c r="A67" s="79">
        <f>'Beräkningshjälp Lån'!$A$4</f>
        <v>0</v>
      </c>
      <c r="B67" s="196">
        <f>$D$17</f>
        <v>0</v>
      </c>
      <c r="C67" s="196"/>
      <c r="D67" s="196"/>
      <c r="E67" s="196"/>
      <c r="F67" s="196"/>
      <c r="G67" s="196"/>
      <c r="H67" s="196"/>
      <c r="I67" s="196"/>
      <c r="J67" s="219">
        <f t="shared" si="116"/>
        <v>0</v>
      </c>
      <c r="K67" s="219">
        <f t="shared" si="116"/>
        <v>0</v>
      </c>
      <c r="L67" s="219">
        <f t="shared" si="116"/>
        <v>0</v>
      </c>
      <c r="M67" s="219">
        <f t="shared" si="116"/>
        <v>0</v>
      </c>
      <c r="N67" s="219">
        <f t="shared" si="116"/>
        <v>0</v>
      </c>
      <c r="O67" s="219">
        <f t="shared" si="116"/>
        <v>0</v>
      </c>
      <c r="P67" s="219">
        <f t="shared" si="116"/>
        <v>0</v>
      </c>
      <c r="Q67" s="219">
        <f t="shared" si="116"/>
        <v>0</v>
      </c>
      <c r="R67" s="219">
        <f t="shared" si="116"/>
        <v>0</v>
      </c>
      <c r="S67" s="219">
        <f t="shared" si="116"/>
        <v>0</v>
      </c>
      <c r="T67" s="219">
        <f t="shared" si="116"/>
        <v>0</v>
      </c>
      <c r="U67" s="219">
        <f t="shared" si="116"/>
        <v>0</v>
      </c>
      <c r="V67" s="225">
        <f t="shared" si="117"/>
        <v>0</v>
      </c>
      <c r="W67" s="219">
        <f t="shared" si="118"/>
        <v>0</v>
      </c>
      <c r="X67" s="219">
        <f t="shared" si="118"/>
        <v>0</v>
      </c>
      <c r="Y67" s="219">
        <f t="shared" si="118"/>
        <v>0</v>
      </c>
      <c r="Z67" s="219">
        <f t="shared" si="118"/>
        <v>0</v>
      </c>
      <c r="AA67" s="219">
        <f t="shared" si="118"/>
        <v>0</v>
      </c>
      <c r="AB67" s="219">
        <f t="shared" si="118"/>
        <v>0</v>
      </c>
      <c r="AC67" s="219">
        <f t="shared" si="118"/>
        <v>0</v>
      </c>
      <c r="AD67" s="219">
        <f t="shared" si="118"/>
        <v>0</v>
      </c>
      <c r="AE67" s="219">
        <f t="shared" si="118"/>
        <v>0</v>
      </c>
      <c r="AF67" s="219">
        <f t="shared" si="118"/>
        <v>0</v>
      </c>
      <c r="AG67" s="219">
        <f t="shared" si="118"/>
        <v>0</v>
      </c>
      <c r="AH67" s="219">
        <f t="shared" si="118"/>
        <v>0</v>
      </c>
      <c r="AI67" s="225">
        <f t="shared" si="119"/>
        <v>0</v>
      </c>
      <c r="AJ67" s="219">
        <f t="shared" si="120"/>
        <v>0</v>
      </c>
      <c r="AK67" s="219">
        <f t="shared" si="120"/>
        <v>0</v>
      </c>
      <c r="AL67" s="219">
        <f t="shared" si="120"/>
        <v>0</v>
      </c>
      <c r="AM67" s="219">
        <f t="shared" si="120"/>
        <v>0</v>
      </c>
      <c r="AN67" s="219">
        <f t="shared" si="120"/>
        <v>0</v>
      </c>
      <c r="AO67" s="219">
        <f t="shared" si="120"/>
        <v>0</v>
      </c>
      <c r="AP67" s="219">
        <f t="shared" si="120"/>
        <v>0</v>
      </c>
      <c r="AQ67" s="219">
        <f t="shared" si="120"/>
        <v>0</v>
      </c>
      <c r="AR67" s="219">
        <f t="shared" si="120"/>
        <v>0</v>
      </c>
      <c r="AS67" s="219">
        <f t="shared" si="120"/>
        <v>0</v>
      </c>
      <c r="AT67" s="219">
        <f t="shared" si="120"/>
        <v>0</v>
      </c>
      <c r="AU67" s="219">
        <f t="shared" si="120"/>
        <v>0</v>
      </c>
      <c r="AV67" s="225">
        <f t="shared" si="121"/>
        <v>0</v>
      </c>
      <c r="BE67" s="79">
        <f>$AW$17</f>
        <v>0</v>
      </c>
      <c r="BF67" s="219">
        <f t="shared" si="122"/>
        <v>0</v>
      </c>
      <c r="BG67" s="219">
        <f t="shared" si="122"/>
        <v>0</v>
      </c>
      <c r="BH67" s="219">
        <f t="shared" si="122"/>
        <v>0</v>
      </c>
      <c r="BI67" s="219">
        <f t="shared" si="122"/>
        <v>0</v>
      </c>
      <c r="BJ67" s="219">
        <f t="shared" si="122"/>
        <v>0</v>
      </c>
      <c r="BK67" s="219">
        <f t="shared" si="122"/>
        <v>0</v>
      </c>
      <c r="BL67" s="219">
        <f t="shared" si="122"/>
        <v>0</v>
      </c>
      <c r="BM67" s="219">
        <f t="shared" si="122"/>
        <v>0</v>
      </c>
      <c r="BN67" s="219">
        <f t="shared" si="122"/>
        <v>0</v>
      </c>
      <c r="BO67" s="219">
        <f t="shared" si="122"/>
        <v>0</v>
      </c>
      <c r="BP67" s="219">
        <f t="shared" si="122"/>
        <v>0</v>
      </c>
      <c r="BQ67" s="219">
        <f t="shared" si="122"/>
        <v>0</v>
      </c>
      <c r="BR67" s="225">
        <f t="shared" si="123"/>
        <v>0</v>
      </c>
      <c r="BT67" s="219">
        <f t="shared" ref="BT67:CE72" si="128">IF($AZ17="mån",BT37,IF($AZ17="kvartal",BT47,IF($AZ17="halvår",BT57,0)))</f>
        <v>0</v>
      </c>
      <c r="BU67" s="219">
        <f t="shared" si="128"/>
        <v>0</v>
      </c>
      <c r="BV67" s="219">
        <f t="shared" si="128"/>
        <v>0</v>
      </c>
      <c r="BW67" s="219">
        <f t="shared" si="128"/>
        <v>0</v>
      </c>
      <c r="BX67" s="219">
        <f t="shared" si="128"/>
        <v>0</v>
      </c>
      <c r="BY67" s="219">
        <f t="shared" si="128"/>
        <v>0</v>
      </c>
      <c r="BZ67" s="219">
        <f t="shared" si="128"/>
        <v>0</v>
      </c>
      <c r="CA67" s="219">
        <f t="shared" si="128"/>
        <v>0</v>
      </c>
      <c r="CB67" s="219">
        <f t="shared" si="128"/>
        <v>0</v>
      </c>
      <c r="CC67" s="219">
        <f t="shared" si="128"/>
        <v>0</v>
      </c>
      <c r="CD67" s="219">
        <f t="shared" si="128"/>
        <v>0</v>
      </c>
      <c r="CE67" s="219">
        <f t="shared" si="128"/>
        <v>0</v>
      </c>
      <c r="CF67" s="225">
        <f t="shared" si="125"/>
        <v>0</v>
      </c>
      <c r="CO67" s="79">
        <f>$CG$17</f>
        <v>0</v>
      </c>
      <c r="CP67" s="219">
        <f t="shared" ref="CP67:DA72" si="129">IF($CJ17="mån",CP37,IF($CJ17="kvartal",CP47,IF($CJ17="halvår",CP57,0)))</f>
        <v>0</v>
      </c>
      <c r="CQ67" s="219">
        <f t="shared" si="129"/>
        <v>0</v>
      </c>
      <c r="CR67" s="219">
        <f t="shared" si="129"/>
        <v>0</v>
      </c>
      <c r="CS67" s="219">
        <f t="shared" si="129"/>
        <v>0</v>
      </c>
      <c r="CT67" s="219">
        <f t="shared" si="129"/>
        <v>0</v>
      </c>
      <c r="CU67" s="219">
        <f t="shared" si="129"/>
        <v>0</v>
      </c>
      <c r="CV67" s="219">
        <f t="shared" si="129"/>
        <v>0</v>
      </c>
      <c r="CW67" s="219">
        <f t="shared" si="129"/>
        <v>0</v>
      </c>
      <c r="CX67" s="219">
        <f t="shared" si="129"/>
        <v>0</v>
      </c>
      <c r="CY67" s="219">
        <f t="shared" si="129"/>
        <v>0</v>
      </c>
      <c r="CZ67" s="219">
        <f t="shared" si="129"/>
        <v>0</v>
      </c>
      <c r="DA67" s="219">
        <f t="shared" si="129"/>
        <v>0</v>
      </c>
      <c r="DB67" s="225">
        <f t="shared" si="127"/>
        <v>0</v>
      </c>
    </row>
    <row r="68" spans="1:106" ht="13" x14ac:dyDescent="0.3">
      <c r="A68" s="79">
        <f>'Beräkningshjälp Lån'!$A$5</f>
        <v>0</v>
      </c>
      <c r="B68" s="196">
        <f>$D$18</f>
        <v>0</v>
      </c>
      <c r="C68" s="196"/>
      <c r="D68" s="196"/>
      <c r="E68" s="196"/>
      <c r="F68" s="196"/>
      <c r="G68" s="196"/>
      <c r="H68" s="196"/>
      <c r="I68" s="196"/>
      <c r="J68" s="219">
        <f t="shared" si="116"/>
        <v>0</v>
      </c>
      <c r="K68" s="219">
        <f t="shared" si="116"/>
        <v>0</v>
      </c>
      <c r="L68" s="219">
        <f t="shared" si="116"/>
        <v>0</v>
      </c>
      <c r="M68" s="219">
        <f t="shared" si="116"/>
        <v>0</v>
      </c>
      <c r="N68" s="219">
        <f t="shared" si="116"/>
        <v>0</v>
      </c>
      <c r="O68" s="219">
        <f t="shared" si="116"/>
        <v>0</v>
      </c>
      <c r="P68" s="219">
        <f t="shared" si="116"/>
        <v>0</v>
      </c>
      <c r="Q68" s="219">
        <f t="shared" si="116"/>
        <v>0</v>
      </c>
      <c r="R68" s="219">
        <f t="shared" si="116"/>
        <v>0</v>
      </c>
      <c r="S68" s="219">
        <f t="shared" si="116"/>
        <v>0</v>
      </c>
      <c r="T68" s="219">
        <f t="shared" si="116"/>
        <v>0</v>
      </c>
      <c r="U68" s="219">
        <f t="shared" si="116"/>
        <v>0</v>
      </c>
      <c r="V68" s="225">
        <f t="shared" si="117"/>
        <v>0</v>
      </c>
      <c r="W68" s="219">
        <f t="shared" si="118"/>
        <v>0</v>
      </c>
      <c r="X68" s="219">
        <f t="shared" si="118"/>
        <v>0</v>
      </c>
      <c r="Y68" s="219">
        <f t="shared" si="118"/>
        <v>0</v>
      </c>
      <c r="Z68" s="219">
        <f t="shared" si="118"/>
        <v>0</v>
      </c>
      <c r="AA68" s="219">
        <f t="shared" si="118"/>
        <v>0</v>
      </c>
      <c r="AB68" s="219">
        <f t="shared" si="118"/>
        <v>0</v>
      </c>
      <c r="AC68" s="219">
        <f t="shared" si="118"/>
        <v>0</v>
      </c>
      <c r="AD68" s="219">
        <f t="shared" si="118"/>
        <v>0</v>
      </c>
      <c r="AE68" s="219">
        <f t="shared" si="118"/>
        <v>0</v>
      </c>
      <c r="AF68" s="219">
        <f t="shared" si="118"/>
        <v>0</v>
      </c>
      <c r="AG68" s="219">
        <f t="shared" si="118"/>
        <v>0</v>
      </c>
      <c r="AH68" s="219">
        <f t="shared" si="118"/>
        <v>0</v>
      </c>
      <c r="AI68" s="225">
        <f t="shared" si="119"/>
        <v>0</v>
      </c>
      <c r="AJ68" s="219">
        <f t="shared" si="120"/>
        <v>0</v>
      </c>
      <c r="AK68" s="219">
        <f t="shared" si="120"/>
        <v>0</v>
      </c>
      <c r="AL68" s="219">
        <f t="shared" si="120"/>
        <v>0</v>
      </c>
      <c r="AM68" s="219">
        <f t="shared" si="120"/>
        <v>0</v>
      </c>
      <c r="AN68" s="219">
        <f t="shared" si="120"/>
        <v>0</v>
      </c>
      <c r="AO68" s="219">
        <f t="shared" si="120"/>
        <v>0</v>
      </c>
      <c r="AP68" s="219">
        <f t="shared" si="120"/>
        <v>0</v>
      </c>
      <c r="AQ68" s="219">
        <f t="shared" si="120"/>
        <v>0</v>
      </c>
      <c r="AR68" s="219">
        <f t="shared" si="120"/>
        <v>0</v>
      </c>
      <c r="AS68" s="219">
        <f t="shared" si="120"/>
        <v>0</v>
      </c>
      <c r="AT68" s="219">
        <f t="shared" si="120"/>
        <v>0</v>
      </c>
      <c r="AU68" s="219">
        <f t="shared" si="120"/>
        <v>0</v>
      </c>
      <c r="AV68" s="225">
        <f t="shared" si="121"/>
        <v>0</v>
      </c>
      <c r="BE68" s="79">
        <f>$AW$18</f>
        <v>0</v>
      </c>
      <c r="BF68" s="219">
        <f t="shared" si="122"/>
        <v>0</v>
      </c>
      <c r="BG68" s="219">
        <f t="shared" si="122"/>
        <v>0</v>
      </c>
      <c r="BH68" s="219">
        <f t="shared" si="122"/>
        <v>0</v>
      </c>
      <c r="BI68" s="219">
        <f t="shared" si="122"/>
        <v>0</v>
      </c>
      <c r="BJ68" s="219">
        <f t="shared" si="122"/>
        <v>0</v>
      </c>
      <c r="BK68" s="219">
        <f t="shared" si="122"/>
        <v>0</v>
      </c>
      <c r="BL68" s="219">
        <f t="shared" si="122"/>
        <v>0</v>
      </c>
      <c r="BM68" s="219">
        <f t="shared" si="122"/>
        <v>0</v>
      </c>
      <c r="BN68" s="219">
        <f t="shared" si="122"/>
        <v>0</v>
      </c>
      <c r="BO68" s="219">
        <f t="shared" si="122"/>
        <v>0</v>
      </c>
      <c r="BP68" s="219">
        <f t="shared" si="122"/>
        <v>0</v>
      </c>
      <c r="BQ68" s="219">
        <f t="shared" si="122"/>
        <v>0</v>
      </c>
      <c r="BR68" s="225">
        <f t="shared" si="123"/>
        <v>0</v>
      </c>
      <c r="BT68" s="219">
        <f t="shared" si="128"/>
        <v>0</v>
      </c>
      <c r="BU68" s="219">
        <f t="shared" si="128"/>
        <v>0</v>
      </c>
      <c r="BV68" s="219">
        <f t="shared" si="128"/>
        <v>0</v>
      </c>
      <c r="BW68" s="219">
        <f t="shared" si="128"/>
        <v>0</v>
      </c>
      <c r="BX68" s="219">
        <f t="shared" si="128"/>
        <v>0</v>
      </c>
      <c r="BY68" s="219">
        <f t="shared" si="128"/>
        <v>0</v>
      </c>
      <c r="BZ68" s="219">
        <f t="shared" si="128"/>
        <v>0</v>
      </c>
      <c r="CA68" s="219">
        <f t="shared" si="128"/>
        <v>0</v>
      </c>
      <c r="CB68" s="219">
        <f t="shared" si="128"/>
        <v>0</v>
      </c>
      <c r="CC68" s="219">
        <f t="shared" si="128"/>
        <v>0</v>
      </c>
      <c r="CD68" s="219">
        <f t="shared" si="128"/>
        <v>0</v>
      </c>
      <c r="CE68" s="219">
        <f t="shared" si="128"/>
        <v>0</v>
      </c>
      <c r="CF68" s="225">
        <f t="shared" si="125"/>
        <v>0</v>
      </c>
      <c r="CO68" s="79">
        <f>$CG$18</f>
        <v>0</v>
      </c>
      <c r="CP68" s="219">
        <f>IF($CJ18="mån",CP38,IF($CJ18="kvartal",CP48,IF($CJ18="halvår",CP58,0)))</f>
        <v>0</v>
      </c>
      <c r="CQ68" s="219">
        <f t="shared" si="129"/>
        <v>0</v>
      </c>
      <c r="CR68" s="219">
        <f t="shared" si="129"/>
        <v>0</v>
      </c>
      <c r="CS68" s="219">
        <f t="shared" si="129"/>
        <v>0</v>
      </c>
      <c r="CT68" s="219">
        <f t="shared" si="129"/>
        <v>0</v>
      </c>
      <c r="CU68" s="219">
        <f t="shared" si="129"/>
        <v>0</v>
      </c>
      <c r="CV68" s="219">
        <f t="shared" si="129"/>
        <v>0</v>
      </c>
      <c r="CW68" s="219">
        <f t="shared" si="129"/>
        <v>0</v>
      </c>
      <c r="CX68" s="219">
        <f t="shared" si="129"/>
        <v>0</v>
      </c>
      <c r="CY68" s="219">
        <f t="shared" si="129"/>
        <v>0</v>
      </c>
      <c r="CZ68" s="219">
        <f t="shared" si="129"/>
        <v>0</v>
      </c>
      <c r="DA68" s="219">
        <f t="shared" si="129"/>
        <v>0</v>
      </c>
      <c r="DB68" s="225">
        <f t="shared" si="127"/>
        <v>0</v>
      </c>
    </row>
    <row r="69" spans="1:106" ht="13" x14ac:dyDescent="0.3">
      <c r="A69" s="79">
        <f>'Beräkningshjälp Lån'!$A$6</f>
        <v>0</v>
      </c>
      <c r="B69" s="196">
        <f>$D$19</f>
        <v>0</v>
      </c>
      <c r="C69" s="196"/>
      <c r="D69" s="196"/>
      <c r="E69" s="196"/>
      <c r="F69" s="196"/>
      <c r="G69" s="196"/>
      <c r="H69" s="196"/>
      <c r="I69" s="196"/>
      <c r="J69" s="219">
        <f t="shared" si="116"/>
        <v>0</v>
      </c>
      <c r="K69" s="219">
        <f t="shared" si="116"/>
        <v>0</v>
      </c>
      <c r="L69" s="219">
        <f t="shared" si="116"/>
        <v>0</v>
      </c>
      <c r="M69" s="219">
        <f t="shared" si="116"/>
        <v>0</v>
      </c>
      <c r="N69" s="219">
        <f t="shared" si="116"/>
        <v>0</v>
      </c>
      <c r="O69" s="219">
        <f t="shared" si="116"/>
        <v>0</v>
      </c>
      <c r="P69" s="219">
        <f t="shared" si="116"/>
        <v>0</v>
      </c>
      <c r="Q69" s="219">
        <f t="shared" si="116"/>
        <v>0</v>
      </c>
      <c r="R69" s="219">
        <f t="shared" si="116"/>
        <v>0</v>
      </c>
      <c r="S69" s="219">
        <f t="shared" si="116"/>
        <v>0</v>
      </c>
      <c r="T69" s="219">
        <f t="shared" si="116"/>
        <v>0</v>
      </c>
      <c r="U69" s="219">
        <f t="shared" si="116"/>
        <v>0</v>
      </c>
      <c r="V69" s="225">
        <f t="shared" si="117"/>
        <v>0</v>
      </c>
      <c r="W69" s="219">
        <f t="shared" si="118"/>
        <v>0</v>
      </c>
      <c r="X69" s="219">
        <f t="shared" si="118"/>
        <v>0</v>
      </c>
      <c r="Y69" s="219">
        <f t="shared" si="118"/>
        <v>0</v>
      </c>
      <c r="Z69" s="219">
        <f t="shared" si="118"/>
        <v>0</v>
      </c>
      <c r="AA69" s="219">
        <f t="shared" si="118"/>
        <v>0</v>
      </c>
      <c r="AB69" s="219">
        <f t="shared" si="118"/>
        <v>0</v>
      </c>
      <c r="AC69" s="219">
        <f t="shared" si="118"/>
        <v>0</v>
      </c>
      <c r="AD69" s="219">
        <f t="shared" si="118"/>
        <v>0</v>
      </c>
      <c r="AE69" s="219">
        <f t="shared" si="118"/>
        <v>0</v>
      </c>
      <c r="AF69" s="219">
        <f t="shared" si="118"/>
        <v>0</v>
      </c>
      <c r="AG69" s="219">
        <f t="shared" si="118"/>
        <v>0</v>
      </c>
      <c r="AH69" s="219">
        <f t="shared" si="118"/>
        <v>0</v>
      </c>
      <c r="AI69" s="225">
        <f t="shared" si="119"/>
        <v>0</v>
      </c>
      <c r="AJ69" s="219">
        <f t="shared" si="120"/>
        <v>0</v>
      </c>
      <c r="AK69" s="219">
        <f t="shared" si="120"/>
        <v>0</v>
      </c>
      <c r="AL69" s="219">
        <f t="shared" si="120"/>
        <v>0</v>
      </c>
      <c r="AM69" s="219">
        <f t="shared" si="120"/>
        <v>0</v>
      </c>
      <c r="AN69" s="219">
        <f t="shared" si="120"/>
        <v>0</v>
      </c>
      <c r="AO69" s="219">
        <f t="shared" si="120"/>
        <v>0</v>
      </c>
      <c r="AP69" s="219">
        <f t="shared" si="120"/>
        <v>0</v>
      </c>
      <c r="AQ69" s="219">
        <f t="shared" si="120"/>
        <v>0</v>
      </c>
      <c r="AR69" s="219">
        <f t="shared" si="120"/>
        <v>0</v>
      </c>
      <c r="AS69" s="219">
        <f t="shared" si="120"/>
        <v>0</v>
      </c>
      <c r="AT69" s="219">
        <f t="shared" si="120"/>
        <v>0</v>
      </c>
      <c r="AU69" s="219">
        <f t="shared" si="120"/>
        <v>0</v>
      </c>
      <c r="AV69" s="225">
        <f t="shared" si="121"/>
        <v>0</v>
      </c>
      <c r="BE69" s="79">
        <f>$AW$19</f>
        <v>0</v>
      </c>
      <c r="BF69" s="219">
        <f t="shared" si="122"/>
        <v>0</v>
      </c>
      <c r="BG69" s="219">
        <f t="shared" si="122"/>
        <v>0</v>
      </c>
      <c r="BH69" s="219">
        <f t="shared" si="122"/>
        <v>0</v>
      </c>
      <c r="BI69" s="219">
        <f t="shared" si="122"/>
        <v>0</v>
      </c>
      <c r="BJ69" s="219">
        <f t="shared" si="122"/>
        <v>0</v>
      </c>
      <c r="BK69" s="219">
        <f t="shared" si="122"/>
        <v>0</v>
      </c>
      <c r="BL69" s="219">
        <f t="shared" si="122"/>
        <v>0</v>
      </c>
      <c r="BM69" s="219">
        <f t="shared" si="122"/>
        <v>0</v>
      </c>
      <c r="BN69" s="219">
        <f t="shared" si="122"/>
        <v>0</v>
      </c>
      <c r="BO69" s="219">
        <f t="shared" si="122"/>
        <v>0</v>
      </c>
      <c r="BP69" s="219">
        <f t="shared" si="122"/>
        <v>0</v>
      </c>
      <c r="BQ69" s="219">
        <f t="shared" si="122"/>
        <v>0</v>
      </c>
      <c r="BR69" s="225">
        <f t="shared" si="123"/>
        <v>0</v>
      </c>
      <c r="BT69" s="219">
        <f t="shared" si="128"/>
        <v>0</v>
      </c>
      <c r="BU69" s="219">
        <f t="shared" si="128"/>
        <v>0</v>
      </c>
      <c r="BV69" s="219">
        <f t="shared" si="128"/>
        <v>0</v>
      </c>
      <c r="BW69" s="219">
        <f t="shared" si="128"/>
        <v>0</v>
      </c>
      <c r="BX69" s="219">
        <f t="shared" si="128"/>
        <v>0</v>
      </c>
      <c r="BY69" s="219">
        <f t="shared" si="128"/>
        <v>0</v>
      </c>
      <c r="BZ69" s="219">
        <f t="shared" si="128"/>
        <v>0</v>
      </c>
      <c r="CA69" s="219">
        <f t="shared" si="128"/>
        <v>0</v>
      </c>
      <c r="CB69" s="219">
        <f t="shared" si="128"/>
        <v>0</v>
      </c>
      <c r="CC69" s="219">
        <f t="shared" si="128"/>
        <v>0</v>
      </c>
      <c r="CD69" s="219">
        <f t="shared" si="128"/>
        <v>0</v>
      </c>
      <c r="CE69" s="219">
        <f t="shared" si="128"/>
        <v>0</v>
      </c>
      <c r="CF69" s="225">
        <f t="shared" si="125"/>
        <v>0</v>
      </c>
      <c r="CO69" s="79">
        <f>$CG$19</f>
        <v>0</v>
      </c>
      <c r="CP69" s="219">
        <f t="shared" si="129"/>
        <v>0</v>
      </c>
      <c r="CQ69" s="219">
        <f t="shared" si="129"/>
        <v>0</v>
      </c>
      <c r="CR69" s="219">
        <f t="shared" si="129"/>
        <v>0</v>
      </c>
      <c r="CS69" s="219">
        <f t="shared" si="129"/>
        <v>0</v>
      </c>
      <c r="CT69" s="219">
        <f t="shared" si="129"/>
        <v>0</v>
      </c>
      <c r="CU69" s="219">
        <f t="shared" si="129"/>
        <v>0</v>
      </c>
      <c r="CV69" s="219">
        <f t="shared" si="129"/>
        <v>0</v>
      </c>
      <c r="CW69" s="219">
        <f t="shared" si="129"/>
        <v>0</v>
      </c>
      <c r="CX69" s="219">
        <f t="shared" si="129"/>
        <v>0</v>
      </c>
      <c r="CY69" s="219">
        <f t="shared" si="129"/>
        <v>0</v>
      </c>
      <c r="CZ69" s="219">
        <f t="shared" si="129"/>
        <v>0</v>
      </c>
      <c r="DA69" s="219">
        <f t="shared" si="129"/>
        <v>0</v>
      </c>
      <c r="DB69" s="225">
        <f t="shared" si="127"/>
        <v>0</v>
      </c>
    </row>
    <row r="70" spans="1:106" ht="13" x14ac:dyDescent="0.3">
      <c r="A70" s="79">
        <f>'Beräkningshjälp Lån'!$A$7</f>
        <v>0</v>
      </c>
      <c r="B70" s="196">
        <f>$D$20</f>
        <v>0</v>
      </c>
      <c r="C70" s="196"/>
      <c r="D70" s="196"/>
      <c r="E70" s="196"/>
      <c r="F70" s="196"/>
      <c r="G70" s="196"/>
      <c r="H70" s="196"/>
      <c r="I70" s="196"/>
      <c r="J70" s="219">
        <f t="shared" si="116"/>
        <v>0</v>
      </c>
      <c r="K70" s="219">
        <f t="shared" si="116"/>
        <v>0</v>
      </c>
      <c r="L70" s="219">
        <f t="shared" si="116"/>
        <v>0</v>
      </c>
      <c r="M70" s="219">
        <f t="shared" si="116"/>
        <v>0</v>
      </c>
      <c r="N70" s="219">
        <f t="shared" si="116"/>
        <v>0</v>
      </c>
      <c r="O70" s="219">
        <f t="shared" si="116"/>
        <v>0</v>
      </c>
      <c r="P70" s="219">
        <f t="shared" si="116"/>
        <v>0</v>
      </c>
      <c r="Q70" s="219">
        <f t="shared" si="116"/>
        <v>0</v>
      </c>
      <c r="R70" s="219">
        <f t="shared" si="116"/>
        <v>0</v>
      </c>
      <c r="S70" s="219">
        <f t="shared" si="116"/>
        <v>0</v>
      </c>
      <c r="T70" s="219">
        <f t="shared" si="116"/>
        <v>0</v>
      </c>
      <c r="U70" s="219">
        <f t="shared" si="116"/>
        <v>0</v>
      </c>
      <c r="V70" s="225">
        <f t="shared" si="117"/>
        <v>0</v>
      </c>
      <c r="W70" s="219">
        <f t="shared" si="118"/>
        <v>0</v>
      </c>
      <c r="X70" s="219">
        <f t="shared" si="118"/>
        <v>0</v>
      </c>
      <c r="Y70" s="219">
        <f t="shared" si="118"/>
        <v>0</v>
      </c>
      <c r="Z70" s="219">
        <f t="shared" si="118"/>
        <v>0</v>
      </c>
      <c r="AA70" s="219">
        <f t="shared" si="118"/>
        <v>0</v>
      </c>
      <c r="AB70" s="219">
        <f t="shared" si="118"/>
        <v>0</v>
      </c>
      <c r="AC70" s="219">
        <f t="shared" si="118"/>
        <v>0</v>
      </c>
      <c r="AD70" s="219">
        <f t="shared" si="118"/>
        <v>0</v>
      </c>
      <c r="AE70" s="219">
        <f t="shared" si="118"/>
        <v>0</v>
      </c>
      <c r="AF70" s="219">
        <f t="shared" si="118"/>
        <v>0</v>
      </c>
      <c r="AG70" s="219">
        <f t="shared" si="118"/>
        <v>0</v>
      </c>
      <c r="AH70" s="219">
        <f t="shared" si="118"/>
        <v>0</v>
      </c>
      <c r="AI70" s="225">
        <f t="shared" si="119"/>
        <v>0</v>
      </c>
      <c r="AJ70" s="219">
        <f t="shared" si="120"/>
        <v>0</v>
      </c>
      <c r="AK70" s="219">
        <f t="shared" si="120"/>
        <v>0</v>
      </c>
      <c r="AL70" s="219">
        <f t="shared" si="120"/>
        <v>0</v>
      </c>
      <c r="AM70" s="219">
        <f t="shared" si="120"/>
        <v>0</v>
      </c>
      <c r="AN70" s="219">
        <f t="shared" si="120"/>
        <v>0</v>
      </c>
      <c r="AO70" s="219">
        <f t="shared" si="120"/>
        <v>0</v>
      </c>
      <c r="AP70" s="219">
        <f t="shared" si="120"/>
        <v>0</v>
      </c>
      <c r="AQ70" s="219">
        <f t="shared" si="120"/>
        <v>0</v>
      </c>
      <c r="AR70" s="219">
        <f t="shared" si="120"/>
        <v>0</v>
      </c>
      <c r="AS70" s="219">
        <f t="shared" si="120"/>
        <v>0</v>
      </c>
      <c r="AT70" s="219">
        <f t="shared" si="120"/>
        <v>0</v>
      </c>
      <c r="AU70" s="219">
        <f t="shared" si="120"/>
        <v>0</v>
      </c>
      <c r="AV70" s="225">
        <f t="shared" si="121"/>
        <v>0</v>
      </c>
      <c r="BE70" s="79">
        <f>$AW$20</f>
        <v>0</v>
      </c>
      <c r="BF70" s="219">
        <f t="shared" si="122"/>
        <v>0</v>
      </c>
      <c r="BG70" s="219">
        <f t="shared" si="122"/>
        <v>0</v>
      </c>
      <c r="BH70" s="219">
        <f t="shared" si="122"/>
        <v>0</v>
      </c>
      <c r="BI70" s="219">
        <f t="shared" si="122"/>
        <v>0</v>
      </c>
      <c r="BJ70" s="219">
        <f t="shared" si="122"/>
        <v>0</v>
      </c>
      <c r="BK70" s="219">
        <f t="shared" si="122"/>
        <v>0</v>
      </c>
      <c r="BL70" s="219">
        <f t="shared" si="122"/>
        <v>0</v>
      </c>
      <c r="BM70" s="219">
        <f t="shared" si="122"/>
        <v>0</v>
      </c>
      <c r="BN70" s="219">
        <f t="shared" si="122"/>
        <v>0</v>
      </c>
      <c r="BO70" s="219">
        <f t="shared" si="122"/>
        <v>0</v>
      </c>
      <c r="BP70" s="219">
        <f t="shared" si="122"/>
        <v>0</v>
      </c>
      <c r="BQ70" s="219">
        <f t="shared" si="122"/>
        <v>0</v>
      </c>
      <c r="BR70" s="225">
        <f t="shared" si="123"/>
        <v>0</v>
      </c>
      <c r="BT70" s="219">
        <f t="shared" si="128"/>
        <v>0</v>
      </c>
      <c r="BU70" s="219">
        <f t="shared" si="128"/>
        <v>0</v>
      </c>
      <c r="BV70" s="219">
        <f t="shared" si="128"/>
        <v>0</v>
      </c>
      <c r="BW70" s="219">
        <f t="shared" si="128"/>
        <v>0</v>
      </c>
      <c r="BX70" s="219">
        <f t="shared" si="128"/>
        <v>0</v>
      </c>
      <c r="BY70" s="219">
        <f t="shared" si="128"/>
        <v>0</v>
      </c>
      <c r="BZ70" s="219">
        <f t="shared" si="128"/>
        <v>0</v>
      </c>
      <c r="CA70" s="219">
        <f t="shared" si="128"/>
        <v>0</v>
      </c>
      <c r="CB70" s="219">
        <f t="shared" si="128"/>
        <v>0</v>
      </c>
      <c r="CC70" s="219">
        <f t="shared" si="128"/>
        <v>0</v>
      </c>
      <c r="CD70" s="219">
        <f t="shared" si="128"/>
        <v>0</v>
      </c>
      <c r="CE70" s="219">
        <f t="shared" si="128"/>
        <v>0</v>
      </c>
      <c r="CF70" s="225">
        <f t="shared" si="125"/>
        <v>0</v>
      </c>
      <c r="CO70" s="79">
        <f>$CG$20</f>
        <v>0</v>
      </c>
      <c r="CP70" s="219">
        <f t="shared" si="129"/>
        <v>0</v>
      </c>
      <c r="CQ70" s="219">
        <f t="shared" si="129"/>
        <v>0</v>
      </c>
      <c r="CR70" s="219">
        <f t="shared" si="129"/>
        <v>0</v>
      </c>
      <c r="CS70" s="219">
        <f t="shared" si="129"/>
        <v>0</v>
      </c>
      <c r="CT70" s="219">
        <f t="shared" si="129"/>
        <v>0</v>
      </c>
      <c r="CU70" s="219">
        <f t="shared" si="129"/>
        <v>0</v>
      </c>
      <c r="CV70" s="219">
        <f t="shared" si="129"/>
        <v>0</v>
      </c>
      <c r="CW70" s="219">
        <f t="shared" si="129"/>
        <v>0</v>
      </c>
      <c r="CX70" s="219">
        <f t="shared" si="129"/>
        <v>0</v>
      </c>
      <c r="CY70" s="219">
        <f t="shared" si="129"/>
        <v>0</v>
      </c>
      <c r="CZ70" s="219">
        <f t="shared" si="129"/>
        <v>0</v>
      </c>
      <c r="DA70" s="219">
        <f t="shared" si="129"/>
        <v>0</v>
      </c>
      <c r="DB70" s="225">
        <f t="shared" si="127"/>
        <v>0</v>
      </c>
    </row>
    <row r="71" spans="1:106" ht="13" x14ac:dyDescent="0.3">
      <c r="A71" s="79">
        <f>'Beräkningshjälp Lån'!$A$8</f>
        <v>0</v>
      </c>
      <c r="B71" s="196">
        <f>$D$21</f>
        <v>0</v>
      </c>
      <c r="C71" s="196"/>
      <c r="D71" s="196"/>
      <c r="E71" s="196"/>
      <c r="F71" s="196"/>
      <c r="G71" s="196"/>
      <c r="H71" s="196"/>
      <c r="I71" s="196"/>
      <c r="J71" s="219">
        <f t="shared" si="116"/>
        <v>0</v>
      </c>
      <c r="K71" s="219">
        <f t="shared" si="116"/>
        <v>0</v>
      </c>
      <c r="L71" s="219">
        <f t="shared" si="116"/>
        <v>0</v>
      </c>
      <c r="M71" s="219">
        <f t="shared" si="116"/>
        <v>0</v>
      </c>
      <c r="N71" s="219">
        <f t="shared" si="116"/>
        <v>0</v>
      </c>
      <c r="O71" s="219">
        <f t="shared" si="116"/>
        <v>0</v>
      </c>
      <c r="P71" s="219">
        <f t="shared" si="116"/>
        <v>0</v>
      </c>
      <c r="Q71" s="219">
        <f t="shared" si="116"/>
        <v>0</v>
      </c>
      <c r="R71" s="219">
        <f t="shared" si="116"/>
        <v>0</v>
      </c>
      <c r="S71" s="219">
        <f t="shared" si="116"/>
        <v>0</v>
      </c>
      <c r="T71" s="219">
        <f t="shared" si="116"/>
        <v>0</v>
      </c>
      <c r="U71" s="219">
        <f t="shared" si="116"/>
        <v>0</v>
      </c>
      <c r="V71" s="225">
        <f t="shared" si="117"/>
        <v>0</v>
      </c>
      <c r="W71" s="219">
        <f t="shared" si="118"/>
        <v>0</v>
      </c>
      <c r="X71" s="219">
        <f t="shared" si="118"/>
        <v>0</v>
      </c>
      <c r="Y71" s="219">
        <f t="shared" si="118"/>
        <v>0</v>
      </c>
      <c r="Z71" s="219">
        <f t="shared" si="118"/>
        <v>0</v>
      </c>
      <c r="AA71" s="219">
        <f t="shared" si="118"/>
        <v>0</v>
      </c>
      <c r="AB71" s="219">
        <f t="shared" si="118"/>
        <v>0</v>
      </c>
      <c r="AC71" s="219">
        <f t="shared" si="118"/>
        <v>0</v>
      </c>
      <c r="AD71" s="219">
        <f t="shared" si="118"/>
        <v>0</v>
      </c>
      <c r="AE71" s="219">
        <f t="shared" si="118"/>
        <v>0</v>
      </c>
      <c r="AF71" s="219">
        <f t="shared" si="118"/>
        <v>0</v>
      </c>
      <c r="AG71" s="219">
        <f t="shared" si="118"/>
        <v>0</v>
      </c>
      <c r="AH71" s="219">
        <f t="shared" si="118"/>
        <v>0</v>
      </c>
      <c r="AI71" s="225">
        <f t="shared" si="119"/>
        <v>0</v>
      </c>
      <c r="AJ71" s="219">
        <f t="shared" si="120"/>
        <v>0</v>
      </c>
      <c r="AK71" s="219">
        <f t="shared" si="120"/>
        <v>0</v>
      </c>
      <c r="AL71" s="219">
        <f t="shared" si="120"/>
        <v>0</v>
      </c>
      <c r="AM71" s="219">
        <f t="shared" si="120"/>
        <v>0</v>
      </c>
      <c r="AN71" s="219">
        <f t="shared" si="120"/>
        <v>0</v>
      </c>
      <c r="AO71" s="219">
        <f t="shared" si="120"/>
        <v>0</v>
      </c>
      <c r="AP71" s="219">
        <f t="shared" si="120"/>
        <v>0</v>
      </c>
      <c r="AQ71" s="219">
        <f t="shared" si="120"/>
        <v>0</v>
      </c>
      <c r="AR71" s="219">
        <f t="shared" si="120"/>
        <v>0</v>
      </c>
      <c r="AS71" s="219">
        <f t="shared" si="120"/>
        <v>0</v>
      </c>
      <c r="AT71" s="219">
        <f t="shared" si="120"/>
        <v>0</v>
      </c>
      <c r="AU71" s="219">
        <f t="shared" si="120"/>
        <v>0</v>
      </c>
      <c r="AV71" s="225">
        <f t="shared" si="121"/>
        <v>0</v>
      </c>
      <c r="BE71" s="79">
        <f>$AW$21</f>
        <v>0</v>
      </c>
      <c r="BF71" s="219">
        <f t="shared" si="122"/>
        <v>0</v>
      </c>
      <c r="BG71" s="219">
        <f t="shared" si="122"/>
        <v>0</v>
      </c>
      <c r="BH71" s="219">
        <f t="shared" si="122"/>
        <v>0</v>
      </c>
      <c r="BI71" s="219">
        <f t="shared" si="122"/>
        <v>0</v>
      </c>
      <c r="BJ71" s="219">
        <f t="shared" si="122"/>
        <v>0</v>
      </c>
      <c r="BK71" s="219">
        <f t="shared" si="122"/>
        <v>0</v>
      </c>
      <c r="BL71" s="219">
        <f t="shared" si="122"/>
        <v>0</v>
      </c>
      <c r="BM71" s="219">
        <f t="shared" si="122"/>
        <v>0</v>
      </c>
      <c r="BN71" s="219">
        <f t="shared" si="122"/>
        <v>0</v>
      </c>
      <c r="BO71" s="219">
        <f t="shared" si="122"/>
        <v>0</v>
      </c>
      <c r="BP71" s="219">
        <f t="shared" si="122"/>
        <v>0</v>
      </c>
      <c r="BQ71" s="219">
        <f t="shared" si="122"/>
        <v>0</v>
      </c>
      <c r="BR71" s="225">
        <f t="shared" si="123"/>
        <v>0</v>
      </c>
      <c r="BT71" s="219">
        <f t="shared" si="128"/>
        <v>0</v>
      </c>
      <c r="BU71" s="219">
        <f t="shared" si="128"/>
        <v>0</v>
      </c>
      <c r="BV71" s="219">
        <f t="shared" si="128"/>
        <v>0</v>
      </c>
      <c r="BW71" s="219">
        <f t="shared" si="128"/>
        <v>0</v>
      </c>
      <c r="BX71" s="219">
        <f t="shared" si="128"/>
        <v>0</v>
      </c>
      <c r="BY71" s="219">
        <f t="shared" si="128"/>
        <v>0</v>
      </c>
      <c r="BZ71" s="219">
        <f t="shared" si="128"/>
        <v>0</v>
      </c>
      <c r="CA71" s="219">
        <f t="shared" si="128"/>
        <v>0</v>
      </c>
      <c r="CB71" s="219">
        <f t="shared" si="128"/>
        <v>0</v>
      </c>
      <c r="CC71" s="219">
        <f t="shared" si="128"/>
        <v>0</v>
      </c>
      <c r="CD71" s="219">
        <f t="shared" si="128"/>
        <v>0</v>
      </c>
      <c r="CE71" s="219">
        <f t="shared" si="128"/>
        <v>0</v>
      </c>
      <c r="CF71" s="225">
        <f t="shared" si="125"/>
        <v>0</v>
      </c>
      <c r="CO71" s="79">
        <f>$CG$21</f>
        <v>0</v>
      </c>
      <c r="CP71" s="219">
        <f t="shared" si="129"/>
        <v>0</v>
      </c>
      <c r="CQ71" s="219">
        <f t="shared" si="129"/>
        <v>0</v>
      </c>
      <c r="CR71" s="219">
        <f t="shared" si="129"/>
        <v>0</v>
      </c>
      <c r="CS71" s="219">
        <f t="shared" si="129"/>
        <v>0</v>
      </c>
      <c r="CT71" s="219">
        <f t="shared" si="129"/>
        <v>0</v>
      </c>
      <c r="CU71" s="219">
        <f t="shared" si="129"/>
        <v>0</v>
      </c>
      <c r="CV71" s="219">
        <f t="shared" si="129"/>
        <v>0</v>
      </c>
      <c r="CW71" s="219">
        <f t="shared" si="129"/>
        <v>0</v>
      </c>
      <c r="CX71" s="219">
        <f t="shared" si="129"/>
        <v>0</v>
      </c>
      <c r="CY71" s="219">
        <f t="shared" si="129"/>
        <v>0</v>
      </c>
      <c r="CZ71" s="219">
        <f t="shared" si="129"/>
        <v>0</v>
      </c>
      <c r="DA71" s="219">
        <f t="shared" si="129"/>
        <v>0</v>
      </c>
      <c r="DB71" s="225">
        <f t="shared" si="127"/>
        <v>0</v>
      </c>
    </row>
    <row r="72" spans="1:106" ht="13" x14ac:dyDescent="0.3">
      <c r="A72" s="79">
        <f>'Beräkningshjälp Lån'!$A$9</f>
        <v>0</v>
      </c>
      <c r="B72" s="196">
        <f>$D$22</f>
        <v>0</v>
      </c>
      <c r="C72" s="196"/>
      <c r="D72" s="196"/>
      <c r="E72" s="196"/>
      <c r="F72" s="196"/>
      <c r="G72" s="196"/>
      <c r="H72" s="196"/>
      <c r="I72" s="196"/>
      <c r="J72" s="219">
        <f t="shared" si="116"/>
        <v>0</v>
      </c>
      <c r="K72" s="219">
        <f t="shared" si="116"/>
        <v>0</v>
      </c>
      <c r="L72" s="219">
        <f t="shared" si="116"/>
        <v>0</v>
      </c>
      <c r="M72" s="219">
        <f t="shared" si="116"/>
        <v>0</v>
      </c>
      <c r="N72" s="219">
        <f t="shared" si="116"/>
        <v>0</v>
      </c>
      <c r="O72" s="219">
        <f t="shared" si="116"/>
        <v>0</v>
      </c>
      <c r="P72" s="219">
        <f t="shared" si="116"/>
        <v>0</v>
      </c>
      <c r="Q72" s="219">
        <f t="shared" si="116"/>
        <v>0</v>
      </c>
      <c r="R72" s="219">
        <f t="shared" si="116"/>
        <v>0</v>
      </c>
      <c r="S72" s="219">
        <f t="shared" si="116"/>
        <v>0</v>
      </c>
      <c r="T72" s="219">
        <f t="shared" si="116"/>
        <v>0</v>
      </c>
      <c r="U72" s="219">
        <f t="shared" si="116"/>
        <v>0</v>
      </c>
      <c r="V72" s="225">
        <f t="shared" si="117"/>
        <v>0</v>
      </c>
      <c r="W72" s="219">
        <f t="shared" si="118"/>
        <v>0</v>
      </c>
      <c r="X72" s="219">
        <f t="shared" si="118"/>
        <v>0</v>
      </c>
      <c r="Y72" s="219">
        <f t="shared" si="118"/>
        <v>0</v>
      </c>
      <c r="Z72" s="219">
        <f t="shared" si="118"/>
        <v>0</v>
      </c>
      <c r="AA72" s="219">
        <f t="shared" si="118"/>
        <v>0</v>
      </c>
      <c r="AB72" s="219">
        <f t="shared" si="118"/>
        <v>0</v>
      </c>
      <c r="AC72" s="219">
        <f t="shared" si="118"/>
        <v>0</v>
      </c>
      <c r="AD72" s="219">
        <f t="shared" si="118"/>
        <v>0</v>
      </c>
      <c r="AE72" s="219">
        <f t="shared" si="118"/>
        <v>0</v>
      </c>
      <c r="AF72" s="219">
        <f t="shared" si="118"/>
        <v>0</v>
      </c>
      <c r="AG72" s="219">
        <f t="shared" si="118"/>
        <v>0</v>
      </c>
      <c r="AH72" s="219">
        <f t="shared" si="118"/>
        <v>0</v>
      </c>
      <c r="AI72" s="225">
        <f t="shared" si="119"/>
        <v>0</v>
      </c>
      <c r="AJ72" s="219">
        <f t="shared" si="120"/>
        <v>0</v>
      </c>
      <c r="AK72" s="219">
        <f t="shared" si="120"/>
        <v>0</v>
      </c>
      <c r="AL72" s="219">
        <f t="shared" si="120"/>
        <v>0</v>
      </c>
      <c r="AM72" s="219">
        <f t="shared" si="120"/>
        <v>0</v>
      </c>
      <c r="AN72" s="219">
        <f t="shared" si="120"/>
        <v>0</v>
      </c>
      <c r="AO72" s="219">
        <f t="shared" si="120"/>
        <v>0</v>
      </c>
      <c r="AP72" s="219">
        <f t="shared" si="120"/>
        <v>0</v>
      </c>
      <c r="AQ72" s="219">
        <f t="shared" si="120"/>
        <v>0</v>
      </c>
      <c r="AR72" s="219">
        <f t="shared" si="120"/>
        <v>0</v>
      </c>
      <c r="AS72" s="219">
        <f t="shared" si="120"/>
        <v>0</v>
      </c>
      <c r="AT72" s="219">
        <f t="shared" si="120"/>
        <v>0</v>
      </c>
      <c r="AU72" s="219">
        <f t="shared" si="120"/>
        <v>0</v>
      </c>
      <c r="AV72" s="225">
        <f t="shared" si="121"/>
        <v>0</v>
      </c>
      <c r="BE72" s="79">
        <f>$AW$22</f>
        <v>0</v>
      </c>
      <c r="BF72" s="219">
        <f t="shared" si="122"/>
        <v>0</v>
      </c>
      <c r="BG72" s="219">
        <f t="shared" si="122"/>
        <v>0</v>
      </c>
      <c r="BH72" s="219">
        <f t="shared" si="122"/>
        <v>0</v>
      </c>
      <c r="BI72" s="219">
        <f t="shared" si="122"/>
        <v>0</v>
      </c>
      <c r="BJ72" s="219">
        <f t="shared" si="122"/>
        <v>0</v>
      </c>
      <c r="BK72" s="219">
        <f t="shared" si="122"/>
        <v>0</v>
      </c>
      <c r="BL72" s="219">
        <f t="shared" si="122"/>
        <v>0</v>
      </c>
      <c r="BM72" s="219">
        <f t="shared" si="122"/>
        <v>0</v>
      </c>
      <c r="BN72" s="219">
        <f t="shared" si="122"/>
        <v>0</v>
      </c>
      <c r="BO72" s="219">
        <f t="shared" si="122"/>
        <v>0</v>
      </c>
      <c r="BP72" s="219">
        <f t="shared" si="122"/>
        <v>0</v>
      </c>
      <c r="BQ72" s="219">
        <f t="shared" si="122"/>
        <v>0</v>
      </c>
      <c r="BR72" s="225">
        <f t="shared" si="123"/>
        <v>0</v>
      </c>
      <c r="BS72" s="3"/>
      <c r="BT72" s="219">
        <f t="shared" si="128"/>
        <v>0</v>
      </c>
      <c r="BU72" s="219">
        <f t="shared" si="128"/>
        <v>0</v>
      </c>
      <c r="BV72" s="219">
        <f t="shared" si="128"/>
        <v>0</v>
      </c>
      <c r="BW72" s="219">
        <f t="shared" si="128"/>
        <v>0</v>
      </c>
      <c r="BX72" s="219">
        <f t="shared" si="128"/>
        <v>0</v>
      </c>
      <c r="BY72" s="219">
        <f t="shared" si="128"/>
        <v>0</v>
      </c>
      <c r="BZ72" s="219">
        <f t="shared" si="128"/>
        <v>0</v>
      </c>
      <c r="CA72" s="219">
        <f t="shared" si="128"/>
        <v>0</v>
      </c>
      <c r="CB72" s="219">
        <f t="shared" si="128"/>
        <v>0</v>
      </c>
      <c r="CC72" s="219">
        <f t="shared" si="128"/>
        <v>0</v>
      </c>
      <c r="CD72" s="219">
        <f t="shared" si="128"/>
        <v>0</v>
      </c>
      <c r="CE72" s="219">
        <f t="shared" si="128"/>
        <v>0</v>
      </c>
      <c r="CF72" s="225">
        <f t="shared" si="125"/>
        <v>0</v>
      </c>
      <c r="CO72" s="79">
        <f>$CG$22</f>
        <v>0</v>
      </c>
      <c r="CP72" s="219">
        <f t="shared" si="129"/>
        <v>0</v>
      </c>
      <c r="CQ72" s="219">
        <f t="shared" si="129"/>
        <v>0</v>
      </c>
      <c r="CR72" s="219">
        <f t="shared" si="129"/>
        <v>0</v>
      </c>
      <c r="CS72" s="219">
        <f t="shared" si="129"/>
        <v>0</v>
      </c>
      <c r="CT72" s="219">
        <f t="shared" si="129"/>
        <v>0</v>
      </c>
      <c r="CU72" s="219">
        <f t="shared" si="129"/>
        <v>0</v>
      </c>
      <c r="CV72" s="219">
        <f t="shared" si="129"/>
        <v>0</v>
      </c>
      <c r="CW72" s="219">
        <f t="shared" si="129"/>
        <v>0</v>
      </c>
      <c r="CX72" s="219">
        <f t="shared" si="129"/>
        <v>0</v>
      </c>
      <c r="CY72" s="219">
        <f t="shared" si="129"/>
        <v>0</v>
      </c>
      <c r="CZ72" s="219">
        <f t="shared" si="129"/>
        <v>0</v>
      </c>
      <c r="DA72" s="219">
        <f t="shared" si="129"/>
        <v>0</v>
      </c>
      <c r="DB72" s="225">
        <f t="shared" si="127"/>
        <v>0</v>
      </c>
    </row>
    <row r="73" spans="1:106" ht="13" x14ac:dyDescent="0.3">
      <c r="A73" s="223"/>
      <c r="B73" s="224"/>
      <c r="C73" s="224"/>
      <c r="D73" s="224"/>
      <c r="E73" s="224"/>
      <c r="F73" s="224"/>
      <c r="G73" s="224"/>
      <c r="H73" s="224"/>
      <c r="I73" s="224"/>
      <c r="J73" s="226">
        <f t="shared" ref="J73:U73" si="130">SUM(J66:J72)</f>
        <v>0</v>
      </c>
      <c r="K73" s="226">
        <f t="shared" si="130"/>
        <v>0</v>
      </c>
      <c r="L73" s="226">
        <f t="shared" si="130"/>
        <v>0</v>
      </c>
      <c r="M73" s="226">
        <f t="shared" si="130"/>
        <v>0</v>
      </c>
      <c r="N73" s="226">
        <f t="shared" si="130"/>
        <v>0</v>
      </c>
      <c r="O73" s="226">
        <f t="shared" si="130"/>
        <v>0</v>
      </c>
      <c r="P73" s="226">
        <f t="shared" si="130"/>
        <v>0</v>
      </c>
      <c r="Q73" s="226">
        <f t="shared" si="130"/>
        <v>0</v>
      </c>
      <c r="R73" s="226">
        <f t="shared" si="130"/>
        <v>0</v>
      </c>
      <c r="S73" s="226">
        <f t="shared" si="130"/>
        <v>0</v>
      </c>
      <c r="T73" s="226">
        <f t="shared" si="130"/>
        <v>0</v>
      </c>
      <c r="U73" s="226">
        <f t="shared" si="130"/>
        <v>0</v>
      </c>
      <c r="V73" s="233"/>
      <c r="W73" s="226">
        <f t="shared" ref="W73:AH73" si="131">SUM(W66:W72)</f>
        <v>0</v>
      </c>
      <c r="X73" s="226">
        <f t="shared" si="131"/>
        <v>0</v>
      </c>
      <c r="Y73" s="226">
        <f t="shared" si="131"/>
        <v>0</v>
      </c>
      <c r="Z73" s="226">
        <f t="shared" si="131"/>
        <v>0</v>
      </c>
      <c r="AA73" s="226">
        <f t="shared" si="131"/>
        <v>0</v>
      </c>
      <c r="AB73" s="226">
        <f t="shared" si="131"/>
        <v>0</v>
      </c>
      <c r="AC73" s="226">
        <f t="shared" si="131"/>
        <v>0</v>
      </c>
      <c r="AD73" s="226">
        <f t="shared" si="131"/>
        <v>0</v>
      </c>
      <c r="AE73" s="226">
        <f t="shared" si="131"/>
        <v>0</v>
      </c>
      <c r="AF73" s="226">
        <f t="shared" si="131"/>
        <v>0</v>
      </c>
      <c r="AG73" s="226">
        <f t="shared" si="131"/>
        <v>0</v>
      </c>
      <c r="AH73" s="226">
        <f t="shared" si="131"/>
        <v>0</v>
      </c>
      <c r="AI73" s="233"/>
      <c r="AJ73" s="226">
        <f t="shared" ref="AJ73:AU73" si="132">SUM(AJ66:AJ72)</f>
        <v>0</v>
      </c>
      <c r="AK73" s="226">
        <f t="shared" si="132"/>
        <v>0</v>
      </c>
      <c r="AL73" s="226">
        <f t="shared" si="132"/>
        <v>0</v>
      </c>
      <c r="AM73" s="226">
        <f t="shared" si="132"/>
        <v>0</v>
      </c>
      <c r="AN73" s="226">
        <f t="shared" si="132"/>
        <v>0</v>
      </c>
      <c r="AO73" s="226">
        <f t="shared" si="132"/>
        <v>0</v>
      </c>
      <c r="AP73" s="226">
        <f t="shared" si="132"/>
        <v>0</v>
      </c>
      <c r="AQ73" s="226">
        <f t="shared" si="132"/>
        <v>0</v>
      </c>
      <c r="AR73" s="226">
        <f t="shared" si="132"/>
        <v>0</v>
      </c>
      <c r="AS73" s="226">
        <f t="shared" si="132"/>
        <v>0</v>
      </c>
      <c r="AT73" s="226">
        <f t="shared" si="132"/>
        <v>0</v>
      </c>
      <c r="AU73" s="226">
        <f t="shared" si="132"/>
        <v>0</v>
      </c>
      <c r="AV73" s="233"/>
      <c r="BE73" s="223"/>
      <c r="BF73" s="226">
        <f t="shared" ref="BF73:BQ73" si="133">SUM(BF66:BF72)</f>
        <v>0</v>
      </c>
      <c r="BG73" s="226">
        <f t="shared" si="133"/>
        <v>0</v>
      </c>
      <c r="BH73" s="226">
        <f t="shared" si="133"/>
        <v>0</v>
      </c>
      <c r="BI73" s="226">
        <f t="shared" si="133"/>
        <v>0</v>
      </c>
      <c r="BJ73" s="226">
        <f t="shared" si="133"/>
        <v>0</v>
      </c>
      <c r="BK73" s="226">
        <f t="shared" si="133"/>
        <v>0</v>
      </c>
      <c r="BL73" s="226">
        <f t="shared" si="133"/>
        <v>0</v>
      </c>
      <c r="BM73" s="226">
        <f t="shared" si="133"/>
        <v>0</v>
      </c>
      <c r="BN73" s="226">
        <f t="shared" si="133"/>
        <v>0</v>
      </c>
      <c r="BO73" s="226">
        <f t="shared" si="133"/>
        <v>0</v>
      </c>
      <c r="BP73" s="226">
        <f t="shared" si="133"/>
        <v>0</v>
      </c>
      <c r="BQ73" s="226">
        <f t="shared" si="133"/>
        <v>0</v>
      </c>
      <c r="BS73" s="3"/>
      <c r="BT73" s="226">
        <f t="shared" ref="BT73:CE73" si="134">SUM(BT66:BT72)</f>
        <v>0</v>
      </c>
      <c r="BU73" s="226">
        <f t="shared" si="134"/>
        <v>0</v>
      </c>
      <c r="BV73" s="226">
        <f t="shared" si="134"/>
        <v>0</v>
      </c>
      <c r="BW73" s="226">
        <f t="shared" si="134"/>
        <v>0</v>
      </c>
      <c r="BX73" s="226">
        <f t="shared" si="134"/>
        <v>0</v>
      </c>
      <c r="BY73" s="226">
        <f t="shared" si="134"/>
        <v>0</v>
      </c>
      <c r="BZ73" s="226">
        <f t="shared" si="134"/>
        <v>0</v>
      </c>
      <c r="CA73" s="226">
        <f t="shared" si="134"/>
        <v>0</v>
      </c>
      <c r="CB73" s="226">
        <f t="shared" si="134"/>
        <v>0</v>
      </c>
      <c r="CC73" s="226">
        <f t="shared" si="134"/>
        <v>0</v>
      </c>
      <c r="CD73" s="226">
        <f t="shared" si="134"/>
        <v>0</v>
      </c>
      <c r="CE73" s="226">
        <f t="shared" si="134"/>
        <v>0</v>
      </c>
      <c r="CF73" s="233"/>
      <c r="CO73" s="223"/>
      <c r="CP73" s="226">
        <f t="shared" ref="CP73:DA73" si="135">SUM(CP66:CP72)</f>
        <v>0</v>
      </c>
      <c r="CQ73" s="226">
        <f t="shared" si="135"/>
        <v>0</v>
      </c>
      <c r="CR73" s="226">
        <f t="shared" si="135"/>
        <v>0</v>
      </c>
      <c r="CS73" s="226">
        <f t="shared" si="135"/>
        <v>0</v>
      </c>
      <c r="CT73" s="226">
        <f t="shared" si="135"/>
        <v>0</v>
      </c>
      <c r="CU73" s="226">
        <f t="shared" si="135"/>
        <v>0</v>
      </c>
      <c r="CV73" s="226">
        <f t="shared" si="135"/>
        <v>0</v>
      </c>
      <c r="CW73" s="226">
        <f t="shared" si="135"/>
        <v>0</v>
      </c>
      <c r="CX73" s="226">
        <f t="shared" si="135"/>
        <v>0</v>
      </c>
      <c r="CY73" s="226">
        <f t="shared" si="135"/>
        <v>0</v>
      </c>
      <c r="CZ73" s="226">
        <f t="shared" si="135"/>
        <v>0</v>
      </c>
      <c r="DA73" s="226">
        <f t="shared" si="135"/>
        <v>0</v>
      </c>
    </row>
    <row r="74" spans="1:106" ht="13" x14ac:dyDescent="0.3">
      <c r="U74" s="226">
        <f>SUM(J66:U72)</f>
        <v>0</v>
      </c>
      <c r="V74" s="226">
        <f>SUM(V66:V72)</f>
        <v>0</v>
      </c>
      <c r="AH74" s="226">
        <f>SUM(W66:AH72)</f>
        <v>0</v>
      </c>
      <c r="AI74" s="226">
        <f>SUM(AI66:AI72)</f>
        <v>0</v>
      </c>
      <c r="AU74" s="226">
        <f>SUM(AJ66:AU72)</f>
        <v>0</v>
      </c>
      <c r="AV74" s="226">
        <f>SUM(AV66:AV72)</f>
        <v>0</v>
      </c>
      <c r="BQ74" s="226">
        <f>SUM(BF66:BQ72)</f>
        <v>0</v>
      </c>
      <c r="BR74" s="226">
        <f>SUM(BR66:BR72)</f>
        <v>0</v>
      </c>
      <c r="CE74" s="226">
        <f>SUM(BT66:CE72)</f>
        <v>0</v>
      </c>
      <c r="CF74" s="226">
        <f>SUM(CF66:CF72)</f>
        <v>0</v>
      </c>
      <c r="DA74" s="226">
        <f>SUM(CP66:DA72)</f>
        <v>0</v>
      </c>
      <c r="DB74" s="226">
        <f>SUM(DB66:DB72)</f>
        <v>0</v>
      </c>
    </row>
    <row r="75" spans="1:106" ht="13" x14ac:dyDescent="0.3">
      <c r="A75" s="145" t="s">
        <v>265</v>
      </c>
      <c r="B75" s="145"/>
      <c r="C75" s="145"/>
      <c r="D75" s="145"/>
      <c r="E75" s="145"/>
      <c r="F75" s="145"/>
      <c r="G75" s="145"/>
      <c r="H75" s="145"/>
      <c r="I75" s="145"/>
      <c r="J75" s="124" t="s">
        <v>190</v>
      </c>
      <c r="K75" s="124" t="s">
        <v>191</v>
      </c>
      <c r="L75" s="124" t="s">
        <v>192</v>
      </c>
      <c r="M75" s="124" t="s">
        <v>193</v>
      </c>
      <c r="N75" s="124" t="s">
        <v>194</v>
      </c>
      <c r="O75" s="124" t="s">
        <v>195</v>
      </c>
      <c r="P75" s="124" t="s">
        <v>196</v>
      </c>
      <c r="Q75" s="124" t="s">
        <v>197</v>
      </c>
      <c r="R75" s="124" t="s">
        <v>198</v>
      </c>
      <c r="S75" s="124" t="s">
        <v>199</v>
      </c>
      <c r="T75" s="124" t="s">
        <v>200</v>
      </c>
      <c r="U75" s="124" t="s">
        <v>201</v>
      </c>
      <c r="V75" s="124"/>
      <c r="W75" s="124">
        <v>13</v>
      </c>
      <c r="X75" s="124">
        <v>14</v>
      </c>
      <c r="Y75" s="124">
        <v>15</v>
      </c>
      <c r="Z75" s="124">
        <v>16</v>
      </c>
      <c r="AA75" s="124">
        <v>17</v>
      </c>
      <c r="AB75" s="124">
        <v>18</v>
      </c>
      <c r="AC75" s="124">
        <v>19</v>
      </c>
      <c r="AD75" s="124">
        <v>20</v>
      </c>
      <c r="AE75" s="124">
        <v>21</v>
      </c>
      <c r="AF75" s="124">
        <v>22</v>
      </c>
      <c r="AG75" s="124">
        <v>23</v>
      </c>
      <c r="AH75" s="124">
        <v>24</v>
      </c>
      <c r="AI75" s="124"/>
      <c r="AJ75" s="124">
        <v>25</v>
      </c>
      <c r="AK75" s="124">
        <v>26</v>
      </c>
      <c r="AL75" s="124">
        <v>27</v>
      </c>
      <c r="AM75" s="124">
        <v>28</v>
      </c>
      <c r="AN75" s="124">
        <v>29</v>
      </c>
      <c r="AO75" s="124">
        <v>30</v>
      </c>
      <c r="AP75" s="124">
        <v>31</v>
      </c>
      <c r="AQ75" s="124">
        <v>32</v>
      </c>
      <c r="AR75" s="124">
        <v>33</v>
      </c>
      <c r="AS75" s="124">
        <v>34</v>
      </c>
      <c r="AT75" s="124">
        <v>35</v>
      </c>
      <c r="AU75" s="124">
        <v>36</v>
      </c>
      <c r="AV75" s="124"/>
      <c r="BE75" s="222" t="str">
        <f>A75&amp;" År2"</f>
        <v>Ack Skuld inkl amort År2</v>
      </c>
      <c r="BF75" s="124" t="s">
        <v>214</v>
      </c>
      <c r="BG75" s="124" t="s">
        <v>215</v>
      </c>
      <c r="BH75" s="124" t="s">
        <v>216</v>
      </c>
      <c r="BI75" s="124" t="s">
        <v>217</v>
      </c>
      <c r="BJ75" s="124" t="s">
        <v>218</v>
      </c>
      <c r="BK75" s="124" t="s">
        <v>219</v>
      </c>
      <c r="BL75" s="124" t="s">
        <v>220</v>
      </c>
      <c r="BM75" s="124" t="s">
        <v>221</v>
      </c>
      <c r="BN75" s="124" t="s">
        <v>222</v>
      </c>
      <c r="BO75" s="124" t="s">
        <v>223</v>
      </c>
      <c r="BP75" s="124" t="s">
        <v>224</v>
      </c>
      <c r="BQ75" s="124" t="s">
        <v>225</v>
      </c>
      <c r="BR75" s="3"/>
      <c r="BT75" s="124">
        <v>25</v>
      </c>
      <c r="BU75" s="124">
        <v>26</v>
      </c>
      <c r="BV75" s="124">
        <v>27</v>
      </c>
      <c r="BW75" s="124">
        <v>28</v>
      </c>
      <c r="BX75" s="124">
        <v>29</v>
      </c>
      <c r="BY75" s="124">
        <v>30</v>
      </c>
      <c r="BZ75" s="124">
        <v>31</v>
      </c>
      <c r="CA75" s="124">
        <v>32</v>
      </c>
      <c r="CB75" s="124">
        <v>33</v>
      </c>
      <c r="CC75" s="124">
        <v>34</v>
      </c>
      <c r="CD75" s="124">
        <v>35</v>
      </c>
      <c r="CE75" s="124">
        <v>36</v>
      </c>
      <c r="CF75" s="124"/>
      <c r="CO75" s="222" t="str">
        <f>A75&amp;" År3"</f>
        <v>Ack Skuld inkl amort År3</v>
      </c>
      <c r="CP75" s="124" t="s">
        <v>457</v>
      </c>
      <c r="CQ75" s="124" t="s">
        <v>458</v>
      </c>
      <c r="CR75" s="124" t="s">
        <v>459</v>
      </c>
      <c r="CS75" s="124" t="s">
        <v>460</v>
      </c>
      <c r="CT75" s="124" t="s">
        <v>461</v>
      </c>
      <c r="CU75" s="124" t="s">
        <v>462</v>
      </c>
      <c r="CV75" s="124" t="s">
        <v>463</v>
      </c>
      <c r="CW75" s="124" t="s">
        <v>464</v>
      </c>
      <c r="CX75" s="124" t="s">
        <v>465</v>
      </c>
      <c r="CY75" s="124" t="s">
        <v>466</v>
      </c>
      <c r="CZ75" s="124" t="s">
        <v>467</v>
      </c>
      <c r="DA75" s="124" t="s">
        <v>468</v>
      </c>
      <c r="DB75" s="3"/>
    </row>
    <row r="76" spans="1:106" x14ac:dyDescent="0.25">
      <c r="A76" s="79">
        <f>'Beräkningshjälp Lån'!$A$3</f>
        <v>0</v>
      </c>
      <c r="B76" s="196">
        <f>$D$16</f>
        <v>0</v>
      </c>
      <c r="C76" s="196">
        <f t="shared" ref="C76:C82" si="136">F16</f>
        <v>0</v>
      </c>
      <c r="D76" s="196"/>
      <c r="E76" s="196"/>
      <c r="F76" s="196"/>
      <c r="G76" s="196"/>
      <c r="H76" s="196"/>
      <c r="I76" s="196"/>
      <c r="J76" s="219">
        <f>SUM($J16:J16)-SUM($J66:J66)</f>
        <v>0</v>
      </c>
      <c r="K76" s="219">
        <f>SUM($J16:K16)-SUM($J66:K66)</f>
        <v>0</v>
      </c>
      <c r="L76" s="219">
        <f>SUM($J16:L16)-SUM($J66:L66)</f>
        <v>0</v>
      </c>
      <c r="M76" s="219">
        <f>SUM($J16:M16)-SUM($J66:M66)</f>
        <v>0</v>
      </c>
      <c r="N76" s="219">
        <f>SUM($J16:N16)-SUM($J66:N66)</f>
        <v>0</v>
      </c>
      <c r="O76" s="219">
        <f>SUM($J16:O16)-SUM($J66:O66)</f>
        <v>0</v>
      </c>
      <c r="P76" s="219">
        <f>SUM($J16:P16)-SUM($J66:P66)</f>
        <v>0</v>
      </c>
      <c r="Q76" s="219">
        <f>SUM($J16:Q16)-SUM($J66:Q66)</f>
        <v>0</v>
      </c>
      <c r="R76" s="219">
        <f>SUM($J16:R16)-SUM($J66:R66)</f>
        <v>0</v>
      </c>
      <c r="S76" s="219">
        <f>SUM($J16:S16)-SUM($J66:S66)</f>
        <v>0</v>
      </c>
      <c r="T76" s="219">
        <f>SUM($J16:T16)-SUM($J66:T66)</f>
        <v>0</v>
      </c>
      <c r="U76" s="219">
        <f>SUM($J16:U16)-SUM($J66:U66)</f>
        <v>0</v>
      </c>
      <c r="V76" s="3"/>
      <c r="W76" s="219">
        <f>SUM($J16:$U16)-SUM($J66:$U66)-SUM($W66:W66)</f>
        <v>0</v>
      </c>
      <c r="X76" s="219">
        <f>SUM($J16:$U16)-SUM($J66:$U66)-SUM($W66:X66)</f>
        <v>0</v>
      </c>
      <c r="Y76" s="219">
        <f>SUM($J16:$U16)-SUM($J66:$U66)-SUM($W66:Y66)</f>
        <v>0</v>
      </c>
      <c r="Z76" s="219">
        <f>SUM($J16:$U16)-SUM($J66:$U66)-SUM($W66:Z66)</f>
        <v>0</v>
      </c>
      <c r="AA76" s="219">
        <f>SUM($J16:$U16)-SUM($J66:$U66)-SUM($W66:AA66)</f>
        <v>0</v>
      </c>
      <c r="AB76" s="219">
        <f>SUM($J16:$U16)-SUM($J66:$U66)-SUM($W66:AB66)</f>
        <v>0</v>
      </c>
      <c r="AC76" s="219">
        <f>SUM($J16:$U16)-SUM($J66:$U66)-SUM($W66:AC66)</f>
        <v>0</v>
      </c>
      <c r="AD76" s="219">
        <f>SUM($J16:$U16)-SUM($J66:$U66)-SUM($W66:AD66)</f>
        <v>0</v>
      </c>
      <c r="AE76" s="219">
        <f>SUM($J16:$U16)-SUM($J66:$U66)-SUM($W66:AE66)</f>
        <v>0</v>
      </c>
      <c r="AF76" s="219">
        <f>SUM($J16:$U16)-SUM($J66:$U66)-SUM($W66:AF66)</f>
        <v>0</v>
      </c>
      <c r="AG76" s="219">
        <f>SUM($J16:$U16)-SUM($J66:$U66)-SUM($W66:AG66)</f>
        <v>0</v>
      </c>
      <c r="AH76" s="219">
        <f>SUM($J16:$U16)-SUM($J66:$U66)-SUM($W66:AH66)</f>
        <v>0</v>
      </c>
      <c r="AI76" s="3"/>
      <c r="AJ76" s="219">
        <f>SUM($J16:$U16)-SUM($J66:$U66)-SUM($W66:$AH66)-SUM($AJ66:AJ66)</f>
        <v>0</v>
      </c>
      <c r="AK76" s="219">
        <f>SUM($J16:$U16)-SUM($J66:$U66)-SUM($W66:$AH66)-SUM($AJ66:AK66)</f>
        <v>0</v>
      </c>
      <c r="AL76" s="219">
        <f>SUM($J16:$U16)-SUM($J66:$U66)-SUM($W66:$AH66)-SUM($AJ66:AL66)</f>
        <v>0</v>
      </c>
      <c r="AM76" s="219">
        <f>SUM($J16:$U16)-SUM($J66:$U66)-SUM($W66:$AH66)-SUM($AJ66:AM66)</f>
        <v>0</v>
      </c>
      <c r="AN76" s="219">
        <f>SUM($J16:$U16)-SUM($J66:$U66)-SUM($W66:$AH66)-SUM($AJ66:AN66)</f>
        <v>0</v>
      </c>
      <c r="AO76" s="219">
        <f>SUM($J16:$U16)-SUM($J66:$U66)-SUM($W66:$AH66)-SUM($AJ66:AO66)</f>
        <v>0</v>
      </c>
      <c r="AP76" s="219">
        <f>SUM($J16:$U16)-SUM($J66:$U66)-SUM($W66:$AH66)-SUM($AJ66:AP66)</f>
        <v>0</v>
      </c>
      <c r="AQ76" s="219">
        <f>SUM($J16:$U16)-SUM($J66:$U66)-SUM($W66:$AH66)-SUM($AJ66:AQ66)</f>
        <v>0</v>
      </c>
      <c r="AR76" s="219">
        <f>SUM($J16:$U16)-SUM($J66:$U66)-SUM($W66:$AH66)-SUM($AJ66:AR66)</f>
        <v>0</v>
      </c>
      <c r="AS76" s="219">
        <f>SUM($J16:$U16)-SUM($J66:$U66)-SUM($W66:$AH66)-SUM($AJ66:AS66)</f>
        <v>0</v>
      </c>
      <c r="AT76" s="219">
        <f>SUM($J16:$U16)-SUM($J66:$U66)-SUM($W66:$AH66)-SUM($AJ66:AT66)</f>
        <v>0</v>
      </c>
      <c r="AU76" s="219">
        <f>SUM($J16:$U16)-SUM($J66:$U66)-SUM($W66:$AH66)-SUM($AJ66:AU66)</f>
        <v>0</v>
      </c>
      <c r="AV76" s="3"/>
      <c r="BE76" s="79">
        <f>$AW$16</f>
        <v>0</v>
      </c>
      <c r="BF76" s="219">
        <f>SUM($BF16:BF16)-SUM($BF66:BF66)</f>
        <v>0</v>
      </c>
      <c r="BG76" s="219">
        <f>SUM($BF16:BG16)-SUM($BF66:BG66)</f>
        <v>0</v>
      </c>
      <c r="BH76" s="219">
        <f>SUM($BF16:BH16)-SUM($BF66:BH66)</f>
        <v>0</v>
      </c>
      <c r="BI76" s="219">
        <f>SUM($BF16:BI16)-SUM($BF66:BI66)</f>
        <v>0</v>
      </c>
      <c r="BJ76" s="219">
        <f>SUM($BF16:BJ16)-SUM($BF66:BJ66)</f>
        <v>0</v>
      </c>
      <c r="BK76" s="219">
        <f>SUM($BF16:BK16)-SUM($BF66:BK66)</f>
        <v>0</v>
      </c>
      <c r="BL76" s="219">
        <f>SUM($BF16:BL16)-SUM($BF66:BL66)</f>
        <v>0</v>
      </c>
      <c r="BM76" s="219">
        <f>SUM($BF16:BM16)-SUM($BF66:BM66)</f>
        <v>0</v>
      </c>
      <c r="BN76" s="219">
        <f>SUM($BF16:BN16)-SUM($BF66:BN66)</f>
        <v>0</v>
      </c>
      <c r="BO76" s="219">
        <f>SUM($BF16:BO16)-SUM($BF66:BO66)</f>
        <v>0</v>
      </c>
      <c r="BP76" s="219">
        <f>SUM($BF16:BP16)-SUM($BF66:BP66)</f>
        <v>0</v>
      </c>
      <c r="BQ76" s="219">
        <f>SUM($BF16:BQ16)-SUM($BF66:BQ66)</f>
        <v>0</v>
      </c>
      <c r="BR76" s="3"/>
      <c r="BT76" s="219">
        <f>SUM($BF16:$BQ16)-SUM($BF66:$BQ66)-SUM($BT66:BT66)</f>
        <v>0</v>
      </c>
      <c r="BU76" s="219">
        <f>SUM($BF16:$BQ16)-SUM($BF66:$BQ66)-SUM($BT66:BU66)</f>
        <v>0</v>
      </c>
      <c r="BV76" s="219">
        <f>SUM($BF16:$BQ16)-SUM($BF66:$BQ66)-SUM($BT66:BV66)</f>
        <v>0</v>
      </c>
      <c r="BW76" s="219">
        <f>SUM($BF16:$BQ16)-SUM($BF66:$BQ66)-SUM($BT66:BW66)</f>
        <v>0</v>
      </c>
      <c r="BX76" s="219">
        <f>SUM($BF16:$BQ16)-SUM($BF66:$BQ66)-SUM($BT66:BX66)</f>
        <v>0</v>
      </c>
      <c r="BY76" s="219">
        <f>SUM($BF16:$BQ16)-SUM($BF66:$BQ66)-SUM($BT66:BY66)</f>
        <v>0</v>
      </c>
      <c r="BZ76" s="219">
        <f>SUM($BF16:$BQ16)-SUM($BF66:$BQ66)-SUM($BT66:BZ66)</f>
        <v>0</v>
      </c>
      <c r="CA76" s="219">
        <f>SUM($BF16:$BQ16)-SUM($BF66:$BQ66)-SUM($BT66:CA66)</f>
        <v>0</v>
      </c>
      <c r="CB76" s="219">
        <f>SUM($BF16:$BQ16)-SUM($BF66:$BQ66)-SUM($BT66:CB66)</f>
        <v>0</v>
      </c>
      <c r="CC76" s="219">
        <f>SUM($BF16:$BQ16)-SUM($BF66:$BQ66)-SUM($BT66:CC66)</f>
        <v>0</v>
      </c>
      <c r="CD76" s="219">
        <f>SUM($BF16:$BQ16)-SUM($BF66:$BQ66)-SUM($BT66:CD66)</f>
        <v>0</v>
      </c>
      <c r="CE76" s="219">
        <f>SUM($BF16:$BQ16)-SUM($BF66:$BQ66)-SUM($BT66:CE66)</f>
        <v>0</v>
      </c>
      <c r="CF76" s="3"/>
      <c r="CO76" s="79">
        <f>$CG$16</f>
        <v>0</v>
      </c>
      <c r="CP76" s="219">
        <f>SUM($CP16:CP16)-SUM($CP66:CP66)</f>
        <v>0</v>
      </c>
      <c r="CQ76" s="219">
        <f>SUM($CP16:CQ16)-SUM($CP66:CQ66)</f>
        <v>0</v>
      </c>
      <c r="CR76" s="219">
        <f>SUM($CP16:CR16)-SUM($CP66:CR66)</f>
        <v>0</v>
      </c>
      <c r="CS76" s="219">
        <f>SUM($CP16:CS16)-SUM($CP66:CS66)</f>
        <v>0</v>
      </c>
      <c r="CT76" s="219">
        <f>SUM($CP16:CT16)-SUM($CP66:CT66)</f>
        <v>0</v>
      </c>
      <c r="CU76" s="219">
        <f>SUM($CP16:CU16)-SUM($CP66:CU66)</f>
        <v>0</v>
      </c>
      <c r="CV76" s="219">
        <f>SUM($CP16:CV16)-SUM($CP66:CV66)</f>
        <v>0</v>
      </c>
      <c r="CW76" s="219">
        <f>SUM($CP16:CW16)-SUM($CP66:CW66)</f>
        <v>0</v>
      </c>
      <c r="CX76" s="219">
        <f>SUM($CP16:CX16)-SUM($CP66:CX66)</f>
        <v>0</v>
      </c>
      <c r="CY76" s="219">
        <f>SUM($CP16:CY16)-SUM($CP66:CY66)</f>
        <v>0</v>
      </c>
      <c r="CZ76" s="219">
        <f>SUM($CP16:CZ16)-SUM($CP66:CZ66)</f>
        <v>0</v>
      </c>
      <c r="DA76" s="219">
        <f>SUM($CP16:DA16)-SUM($CP66:DA66)</f>
        <v>0</v>
      </c>
      <c r="DB76" s="3"/>
    </row>
    <row r="77" spans="1:106" x14ac:dyDescent="0.25">
      <c r="A77" s="79">
        <f>'Beräkningshjälp Lån'!$A$4</f>
        <v>0</v>
      </c>
      <c r="B77" s="196">
        <f>$D$17</f>
        <v>0</v>
      </c>
      <c r="C77" s="196">
        <f t="shared" si="136"/>
        <v>0</v>
      </c>
      <c r="D77" s="196"/>
      <c r="E77" s="196"/>
      <c r="F77" s="196"/>
      <c r="G77" s="196"/>
      <c r="H77" s="196"/>
      <c r="I77" s="196"/>
      <c r="J77" s="219">
        <f>SUM($J17:J17)-SUM($J67:J67)</f>
        <v>0</v>
      </c>
      <c r="K77" s="219">
        <f>SUM($J17:K17)-SUM($J67:K67)</f>
        <v>0</v>
      </c>
      <c r="L77" s="219">
        <f>SUM($J17:L17)-SUM($J67:L67)</f>
        <v>0</v>
      </c>
      <c r="M77" s="219">
        <f>SUM($J17:M17)-SUM($J67:M67)</f>
        <v>0</v>
      </c>
      <c r="N77" s="219">
        <f>SUM($J17:N17)-SUM($J67:N67)</f>
        <v>0</v>
      </c>
      <c r="O77" s="219">
        <f>SUM($J17:O17)-SUM($J67:O67)</f>
        <v>0</v>
      </c>
      <c r="P77" s="219">
        <f>SUM($J17:P17)-SUM($J67:P67)</f>
        <v>0</v>
      </c>
      <c r="Q77" s="219">
        <f>SUM($J17:Q17)-SUM($J67:Q67)</f>
        <v>0</v>
      </c>
      <c r="R77" s="219">
        <f>SUM($J17:R17)-SUM($J67:R67)</f>
        <v>0</v>
      </c>
      <c r="S77" s="219">
        <f>SUM($J17:S17)-SUM($J67:S67)</f>
        <v>0</v>
      </c>
      <c r="T77" s="219">
        <f>SUM($J17:T17)-SUM($J67:T67)</f>
        <v>0</v>
      </c>
      <c r="U77" s="219">
        <f>SUM($J17:U17)-SUM($J67:U67)</f>
        <v>0</v>
      </c>
      <c r="V77" s="3"/>
      <c r="W77" s="219">
        <f>SUM($J17:$U17)-SUM($J67:$U67)-SUM($W67:W67)</f>
        <v>0</v>
      </c>
      <c r="X77" s="219">
        <f>SUM($J17:$U17)-SUM($J67:$U67)-SUM($W67:X67)</f>
        <v>0</v>
      </c>
      <c r="Y77" s="219">
        <f>SUM($J17:$U17)-SUM($J67:$U67)-SUM($W67:Y67)</f>
        <v>0</v>
      </c>
      <c r="Z77" s="219">
        <f>SUM($J17:$U17)-SUM($J67:$U67)-SUM($W67:Z67)</f>
        <v>0</v>
      </c>
      <c r="AA77" s="219">
        <f>SUM($J17:$U17)-SUM($J67:$U67)-SUM($W67:AA67)</f>
        <v>0</v>
      </c>
      <c r="AB77" s="219">
        <f>SUM($J17:$U17)-SUM($J67:$U67)-SUM($W67:AB67)</f>
        <v>0</v>
      </c>
      <c r="AC77" s="219">
        <f>SUM($J17:$U17)-SUM($J67:$U67)-SUM($W67:AC67)</f>
        <v>0</v>
      </c>
      <c r="AD77" s="219">
        <f>SUM($J17:$U17)-SUM($J67:$U67)-SUM($W67:AD67)</f>
        <v>0</v>
      </c>
      <c r="AE77" s="219">
        <f>SUM($J17:$U17)-SUM($J67:$U67)-SUM($W67:AE67)</f>
        <v>0</v>
      </c>
      <c r="AF77" s="219">
        <f>SUM($J17:$U17)-SUM($J67:$U67)-SUM($W67:AF67)</f>
        <v>0</v>
      </c>
      <c r="AG77" s="219">
        <f>SUM($J17:$U17)-SUM($J67:$U67)-SUM($W67:AG67)</f>
        <v>0</v>
      </c>
      <c r="AH77" s="219">
        <f>SUM($J17:$U17)-SUM($J67:$U67)-SUM($W67:AH67)</f>
        <v>0</v>
      </c>
      <c r="AI77" s="3"/>
      <c r="AJ77" s="219">
        <f>SUM($J17:$U17)-SUM($J67:$U67)-SUM($W67:$AH67)-SUM($AJ67:AJ67)</f>
        <v>0</v>
      </c>
      <c r="AK77" s="219">
        <f>SUM($J17:$U17)-SUM($J67:$U67)-SUM($W67:$AH67)-SUM($AJ67:AK67)</f>
        <v>0</v>
      </c>
      <c r="AL77" s="219">
        <f>SUM($J17:$U17)-SUM($J67:$U67)-SUM($W67:$AH67)-SUM($AJ67:AL67)</f>
        <v>0</v>
      </c>
      <c r="AM77" s="219">
        <f>SUM($J17:$U17)-SUM($J67:$U67)-SUM($W67:$AH67)-SUM($AJ67:AM67)</f>
        <v>0</v>
      </c>
      <c r="AN77" s="219">
        <f>SUM($J17:$U17)-SUM($J67:$U67)-SUM($W67:$AH67)-SUM($AJ67:AN67)</f>
        <v>0</v>
      </c>
      <c r="AO77" s="219">
        <f>SUM($J17:$U17)-SUM($J67:$U67)-SUM($W67:$AH67)-SUM($AJ67:AO67)</f>
        <v>0</v>
      </c>
      <c r="AP77" s="219">
        <f>SUM($J17:$U17)-SUM($J67:$U67)-SUM($W67:$AH67)-SUM($AJ67:AP67)</f>
        <v>0</v>
      </c>
      <c r="AQ77" s="219">
        <f>SUM($J17:$U17)-SUM($J67:$U67)-SUM($W67:$AH67)-SUM($AJ67:AQ67)</f>
        <v>0</v>
      </c>
      <c r="AR77" s="219">
        <f>SUM($J17:$U17)-SUM($J67:$U67)-SUM($W67:$AH67)-SUM($AJ67:AR67)</f>
        <v>0</v>
      </c>
      <c r="AS77" s="219">
        <f>SUM($J17:$U17)-SUM($J67:$U67)-SUM($W67:$AH67)-SUM($AJ67:AS67)</f>
        <v>0</v>
      </c>
      <c r="AT77" s="219">
        <f>SUM($J17:$U17)-SUM($J67:$U67)-SUM($W67:$AH67)-SUM($AJ67:AT67)</f>
        <v>0</v>
      </c>
      <c r="AU77" s="219">
        <f>SUM($J17:$U17)-SUM($J67:$U67)-SUM($W67:$AH67)-SUM($AJ67:AU67)</f>
        <v>0</v>
      </c>
      <c r="AV77" s="3"/>
      <c r="BE77" s="79">
        <f>$AW$17</f>
        <v>0</v>
      </c>
      <c r="BF77" s="219">
        <f>SUM($BF17:BF17)-SUM($BF67:BF67)</f>
        <v>0</v>
      </c>
      <c r="BG77" s="219">
        <f>SUM($BF17:BG17)-SUM($BF67:BG67)</f>
        <v>0</v>
      </c>
      <c r="BH77" s="219">
        <f>SUM($BF17:BH17)-SUM($BF67:BH67)</f>
        <v>0</v>
      </c>
      <c r="BI77" s="219">
        <f>SUM($BF17:BI17)-SUM($BF67:BI67)</f>
        <v>0</v>
      </c>
      <c r="BJ77" s="219">
        <f>SUM($BF17:BJ17)-SUM($BF67:BJ67)</f>
        <v>0</v>
      </c>
      <c r="BK77" s="219">
        <f>SUM($BF17:BK17)-SUM($BF67:BK67)</f>
        <v>0</v>
      </c>
      <c r="BL77" s="219">
        <f>SUM($BF17:BL17)-SUM($BF67:BL67)</f>
        <v>0</v>
      </c>
      <c r="BM77" s="219">
        <f>SUM($BF17:BM17)-SUM($BF67:BM67)</f>
        <v>0</v>
      </c>
      <c r="BN77" s="219">
        <f>SUM($BF17:BN17)-SUM($BF67:BN67)</f>
        <v>0</v>
      </c>
      <c r="BO77" s="219">
        <f>SUM($BF17:BO17)-SUM($BF67:BO67)</f>
        <v>0</v>
      </c>
      <c r="BP77" s="219">
        <f>SUM($BF17:BP17)-SUM($BF67:BP67)</f>
        <v>0</v>
      </c>
      <c r="BQ77" s="219">
        <f>SUM($BF17:BQ17)-SUM($BF67:BQ67)</f>
        <v>0</v>
      </c>
      <c r="BR77" s="3"/>
      <c r="BT77" s="219">
        <f>SUM($BF17:$BQ17)-SUM($BF67:$BQ67)-SUM($BT67:BT67)</f>
        <v>0</v>
      </c>
      <c r="BU77" s="219">
        <f>SUM($BF17:$BQ17)-SUM($BF67:$BQ67)-SUM($BT67:BU67)</f>
        <v>0</v>
      </c>
      <c r="BV77" s="219">
        <f>SUM($BF17:$BQ17)-SUM($BF67:$BQ67)-SUM($BT67:BV67)</f>
        <v>0</v>
      </c>
      <c r="BW77" s="219">
        <f>SUM($BF17:$BQ17)-SUM($BF67:$BQ67)-SUM($BT67:BW67)</f>
        <v>0</v>
      </c>
      <c r="BX77" s="219">
        <f>SUM($BF17:$BQ17)-SUM($BF67:$BQ67)-SUM($BT67:BX67)</f>
        <v>0</v>
      </c>
      <c r="BY77" s="219">
        <f>SUM($BF17:$BQ17)-SUM($BF67:$BQ67)-SUM($BT67:BY67)</f>
        <v>0</v>
      </c>
      <c r="BZ77" s="219">
        <f>SUM($BF17:$BQ17)-SUM($BF67:$BQ67)-SUM($BT67:BZ67)</f>
        <v>0</v>
      </c>
      <c r="CA77" s="219">
        <f>SUM($BF17:$BQ17)-SUM($BF67:$BQ67)-SUM($BT67:CA67)</f>
        <v>0</v>
      </c>
      <c r="CB77" s="219">
        <f>SUM($BF17:$BQ17)-SUM($BF67:$BQ67)-SUM($BT67:CB67)</f>
        <v>0</v>
      </c>
      <c r="CC77" s="219">
        <f>SUM($BF17:$BQ17)-SUM($BF67:$BQ67)-SUM($BT67:CC67)</f>
        <v>0</v>
      </c>
      <c r="CD77" s="219">
        <f>SUM($BF17:$BQ17)-SUM($BF67:$BQ67)-SUM($BT67:CD67)</f>
        <v>0</v>
      </c>
      <c r="CE77" s="219">
        <f>SUM($BF17:$BQ17)-SUM($BF67:$BQ67)-SUM($BT67:CE67)</f>
        <v>0</v>
      </c>
      <c r="CO77" s="79">
        <f>$CG$17</f>
        <v>0</v>
      </c>
      <c r="CP77" s="219">
        <f>SUM($CP17:CP17)-SUM($CP67:CP67)</f>
        <v>0</v>
      </c>
      <c r="CQ77" s="219">
        <f>SUM($CP17:CQ17)-SUM($CP67:CQ67)</f>
        <v>0</v>
      </c>
      <c r="CR77" s="219">
        <f>SUM($CP17:CR17)-SUM($CP67:CR67)</f>
        <v>0</v>
      </c>
      <c r="CS77" s="219">
        <f>SUM($CP17:CS17)-SUM($CP67:CS67)</f>
        <v>0</v>
      </c>
      <c r="CT77" s="219">
        <f>SUM($CP17:CT17)-SUM($CP67:CT67)</f>
        <v>0</v>
      </c>
      <c r="CU77" s="219">
        <f>SUM($CP17:CU17)-SUM($CP67:CU67)</f>
        <v>0</v>
      </c>
      <c r="CV77" s="219">
        <f>SUM($CP17:CV17)-SUM($CP67:CV67)</f>
        <v>0</v>
      </c>
      <c r="CW77" s="219">
        <f>SUM($CP17:CW17)-SUM($CP67:CW67)</f>
        <v>0</v>
      </c>
      <c r="CX77" s="219">
        <f>SUM($CP17:CX17)-SUM($CP67:CX67)</f>
        <v>0</v>
      </c>
      <c r="CY77" s="219">
        <f>SUM($CP17:CY17)-SUM($CP67:CY67)</f>
        <v>0</v>
      </c>
      <c r="CZ77" s="219">
        <f>SUM($CP17:CZ17)-SUM($CP67:CZ67)</f>
        <v>0</v>
      </c>
      <c r="DA77" s="219">
        <f>SUM($CP17:DA17)-SUM($CP67:DA67)</f>
        <v>0</v>
      </c>
      <c r="DB77" s="3"/>
    </row>
    <row r="78" spans="1:106" x14ac:dyDescent="0.25">
      <c r="A78" s="79">
        <f>'Beräkningshjälp Lån'!$A$5</f>
        <v>0</v>
      </c>
      <c r="B78" s="196">
        <f>$D$18</f>
        <v>0</v>
      </c>
      <c r="C78" s="196">
        <f t="shared" si="136"/>
        <v>0</v>
      </c>
      <c r="D78" s="196"/>
      <c r="E78" s="196"/>
      <c r="F78" s="196"/>
      <c r="G78" s="196"/>
      <c r="H78" s="196"/>
      <c r="I78" s="196"/>
      <c r="J78" s="219">
        <f>SUM($J18:J18)-SUM($J68:J68)</f>
        <v>0</v>
      </c>
      <c r="K78" s="219">
        <f>SUM($J18:K18)-SUM($J68:K68)</f>
        <v>0</v>
      </c>
      <c r="L78" s="219">
        <f>SUM($J18:L18)-SUM($J68:L68)</f>
        <v>0</v>
      </c>
      <c r="M78" s="219">
        <f>SUM($J18:M18)-SUM($J68:M68)</f>
        <v>0</v>
      </c>
      <c r="N78" s="219">
        <f>SUM($J18:N18)-SUM($J68:N68)</f>
        <v>0</v>
      </c>
      <c r="O78" s="219">
        <f>SUM($J18:O18)-SUM($J68:O68)</f>
        <v>0</v>
      </c>
      <c r="P78" s="219">
        <f>SUM($J18:P18)-SUM($J68:P68)</f>
        <v>0</v>
      </c>
      <c r="Q78" s="219">
        <f>SUM($J18:Q18)-SUM($J68:Q68)</f>
        <v>0</v>
      </c>
      <c r="R78" s="219">
        <f>SUM($J18:R18)-SUM($J68:R68)</f>
        <v>0</v>
      </c>
      <c r="S78" s="219">
        <f>SUM($J18:S18)-SUM($J68:S68)</f>
        <v>0</v>
      </c>
      <c r="T78" s="219">
        <f>SUM($J18:T18)-SUM($J68:T68)</f>
        <v>0</v>
      </c>
      <c r="U78" s="219">
        <f>SUM($J18:U18)-SUM($J68:U68)</f>
        <v>0</v>
      </c>
      <c r="V78" s="3"/>
      <c r="W78" s="219">
        <f>SUM($J18:$U18)-SUM($J68:$U68)-SUM($W68:W68)</f>
        <v>0</v>
      </c>
      <c r="X78" s="219">
        <f>SUM($J18:$U18)-SUM($J68:$U68)-SUM($W68:X68)</f>
        <v>0</v>
      </c>
      <c r="Y78" s="219">
        <f>SUM($J18:$U18)-SUM($J68:$U68)-SUM($W68:Y68)</f>
        <v>0</v>
      </c>
      <c r="Z78" s="219">
        <f>SUM($J18:$U18)-SUM($J68:$U68)-SUM($W68:Z68)</f>
        <v>0</v>
      </c>
      <c r="AA78" s="219">
        <f>SUM($J18:$U18)-SUM($J68:$U68)-SUM($W68:AA68)</f>
        <v>0</v>
      </c>
      <c r="AB78" s="219">
        <f>SUM($J18:$U18)-SUM($J68:$U68)-SUM($W68:AB68)</f>
        <v>0</v>
      </c>
      <c r="AC78" s="219">
        <f>SUM($J18:$U18)-SUM($J68:$U68)-SUM($W68:AC68)</f>
        <v>0</v>
      </c>
      <c r="AD78" s="219">
        <f>SUM($J18:$U18)-SUM($J68:$U68)-SUM($W68:AD68)</f>
        <v>0</v>
      </c>
      <c r="AE78" s="219">
        <f>SUM($J18:$U18)-SUM($J68:$U68)-SUM($W68:AE68)</f>
        <v>0</v>
      </c>
      <c r="AF78" s="219">
        <f>SUM($J18:$U18)-SUM($J68:$U68)-SUM($W68:AF68)</f>
        <v>0</v>
      </c>
      <c r="AG78" s="219">
        <f>SUM($J18:$U18)-SUM($J68:$U68)-SUM($W68:AG68)</f>
        <v>0</v>
      </c>
      <c r="AH78" s="219">
        <f>SUM($J18:$U18)-SUM($J68:$U68)-SUM($W68:AH68)</f>
        <v>0</v>
      </c>
      <c r="AI78" s="3"/>
      <c r="AJ78" s="219">
        <f>SUM($J18:$U18)-SUM($J68:$U68)-SUM($W68:$AH68)-SUM($AJ68:AJ68)</f>
        <v>0</v>
      </c>
      <c r="AK78" s="219">
        <f>SUM($J18:$U18)-SUM($J68:$U68)-SUM($W68:$AH68)-SUM($AJ68:AK68)</f>
        <v>0</v>
      </c>
      <c r="AL78" s="219">
        <f>SUM($J18:$U18)-SUM($J68:$U68)-SUM($W68:$AH68)-SUM($AJ68:AL68)</f>
        <v>0</v>
      </c>
      <c r="AM78" s="219">
        <f>SUM($J18:$U18)-SUM($J68:$U68)-SUM($W68:$AH68)-SUM($AJ68:AM68)</f>
        <v>0</v>
      </c>
      <c r="AN78" s="219">
        <f>SUM($J18:$U18)-SUM($J68:$U68)-SUM($W68:$AH68)-SUM($AJ68:AN68)</f>
        <v>0</v>
      </c>
      <c r="AO78" s="219">
        <f>SUM($J18:$U18)-SUM($J68:$U68)-SUM($W68:$AH68)-SUM($AJ68:AO68)</f>
        <v>0</v>
      </c>
      <c r="AP78" s="219">
        <f>SUM($J18:$U18)-SUM($J68:$U68)-SUM($W68:$AH68)-SUM($AJ68:AP68)</f>
        <v>0</v>
      </c>
      <c r="AQ78" s="219">
        <f>SUM($J18:$U18)-SUM($J68:$U68)-SUM($W68:$AH68)-SUM($AJ68:AQ68)</f>
        <v>0</v>
      </c>
      <c r="AR78" s="219">
        <f>SUM($J18:$U18)-SUM($J68:$U68)-SUM($W68:$AH68)-SUM($AJ68:AR68)</f>
        <v>0</v>
      </c>
      <c r="AS78" s="219">
        <f>SUM($J18:$U18)-SUM($J68:$U68)-SUM($W68:$AH68)-SUM($AJ68:AS68)</f>
        <v>0</v>
      </c>
      <c r="AT78" s="219">
        <f>SUM($J18:$U18)-SUM($J68:$U68)-SUM($W68:$AH68)-SUM($AJ68:AT68)</f>
        <v>0</v>
      </c>
      <c r="AU78" s="219">
        <f>SUM($J18:$U18)-SUM($J68:$U68)-SUM($W68:$AH68)-SUM($AJ68:AU68)</f>
        <v>0</v>
      </c>
      <c r="AV78" s="3"/>
      <c r="BE78" s="79">
        <f>$AW$18</f>
        <v>0</v>
      </c>
      <c r="BF78" s="219">
        <f>SUM($BF18:BF18)-SUM($BF68:BF68)</f>
        <v>0</v>
      </c>
      <c r="BG78" s="219">
        <f>SUM($BF18:BG18)-SUM($BF68:BG68)</f>
        <v>0</v>
      </c>
      <c r="BH78" s="219">
        <f>SUM($BF18:BH18)-SUM($BF68:BH68)</f>
        <v>0</v>
      </c>
      <c r="BI78" s="219">
        <f>SUM($BF18:BI18)-SUM($BF68:BI68)</f>
        <v>0</v>
      </c>
      <c r="BJ78" s="219">
        <f>SUM($BF18:BJ18)-SUM($BF68:BJ68)</f>
        <v>0</v>
      </c>
      <c r="BK78" s="219">
        <f>SUM($BF18:BK18)-SUM($BF68:BK68)</f>
        <v>0</v>
      </c>
      <c r="BL78" s="219">
        <f>SUM($BF18:BL18)-SUM($BF68:BL68)</f>
        <v>0</v>
      </c>
      <c r="BM78" s="219">
        <f>SUM($BF18:BM18)-SUM($BF68:BM68)</f>
        <v>0</v>
      </c>
      <c r="BN78" s="219">
        <f>SUM($BF18:BN18)-SUM($BF68:BN68)</f>
        <v>0</v>
      </c>
      <c r="BO78" s="219">
        <f>SUM($BF18:BO18)-SUM($BF68:BO68)</f>
        <v>0</v>
      </c>
      <c r="BP78" s="219">
        <f>SUM($BF18:BP18)-SUM($BF68:BP68)</f>
        <v>0</v>
      </c>
      <c r="BQ78" s="219">
        <f>SUM($BF18:BQ18)-SUM($BF68:BQ68)</f>
        <v>0</v>
      </c>
      <c r="BR78" s="3"/>
      <c r="BT78" s="219">
        <f>SUM($BF18:$BQ18)-SUM($BF68:$BQ68)-SUM($BT68:BT68)</f>
        <v>0</v>
      </c>
      <c r="BU78" s="219">
        <f>SUM($BF18:$BQ18)-SUM($BF68:$BQ68)-SUM($BT68:BU68)</f>
        <v>0</v>
      </c>
      <c r="BV78" s="219">
        <f>SUM($BF18:$BQ18)-SUM($BF68:$BQ68)-SUM($BT68:BV68)</f>
        <v>0</v>
      </c>
      <c r="BW78" s="219">
        <f>SUM($BF18:$BQ18)-SUM($BF68:$BQ68)-SUM($BT68:BW68)</f>
        <v>0</v>
      </c>
      <c r="BX78" s="219">
        <f>SUM($BF18:$BQ18)-SUM($BF68:$BQ68)-SUM($BT68:BX68)</f>
        <v>0</v>
      </c>
      <c r="BY78" s="219">
        <f>SUM($BF18:$BQ18)-SUM($BF68:$BQ68)-SUM($BT68:BY68)</f>
        <v>0</v>
      </c>
      <c r="BZ78" s="219">
        <f>SUM($BF18:$BQ18)-SUM($BF68:$BQ68)-SUM($BT68:BZ68)</f>
        <v>0</v>
      </c>
      <c r="CA78" s="219">
        <f>SUM($BF18:$BQ18)-SUM($BF68:$BQ68)-SUM($BT68:CA68)</f>
        <v>0</v>
      </c>
      <c r="CB78" s="219">
        <f>SUM($BF18:$BQ18)-SUM($BF68:$BQ68)-SUM($BT68:CB68)</f>
        <v>0</v>
      </c>
      <c r="CC78" s="219">
        <f>SUM($BF18:$BQ18)-SUM($BF68:$BQ68)-SUM($BT68:CC68)</f>
        <v>0</v>
      </c>
      <c r="CD78" s="219">
        <f>SUM($BF18:$BQ18)-SUM($BF68:$BQ68)-SUM($BT68:CD68)</f>
        <v>0</v>
      </c>
      <c r="CE78" s="219">
        <f>SUM($BF18:$BQ18)-SUM($BF68:$BQ68)-SUM($BT68:CE68)</f>
        <v>0</v>
      </c>
      <c r="CF78" s="3"/>
      <c r="CO78" s="79">
        <f>$CG$18</f>
        <v>0</v>
      </c>
      <c r="CP78" s="219">
        <f>SUM($CP18:CP18)-SUM($CP68:CP68)</f>
        <v>0</v>
      </c>
      <c r="CQ78" s="219">
        <f>SUM($CP18:CQ18)-SUM($CP68:CQ68)</f>
        <v>0</v>
      </c>
      <c r="CR78" s="219">
        <f>SUM($CP18:CR18)-SUM($CP68:CR68)</f>
        <v>0</v>
      </c>
      <c r="CS78" s="219">
        <f>SUM($CP18:CS18)-SUM($CP68:CS68)</f>
        <v>0</v>
      </c>
      <c r="CT78" s="219">
        <f>SUM($CP18:CT18)-SUM($CP68:CT68)</f>
        <v>0</v>
      </c>
      <c r="CU78" s="219">
        <f>SUM($CP18:CU18)-SUM($CP68:CU68)</f>
        <v>0</v>
      </c>
      <c r="CV78" s="219">
        <f>SUM($CP18:CV18)-SUM($CP68:CV68)</f>
        <v>0</v>
      </c>
      <c r="CW78" s="219">
        <f>SUM($CP18:CW18)-SUM($CP68:CW68)</f>
        <v>0</v>
      </c>
      <c r="CX78" s="219">
        <f>SUM($CP18:CX18)-SUM($CP68:CX68)</f>
        <v>0</v>
      </c>
      <c r="CY78" s="219">
        <f>SUM($CP18:CY18)-SUM($CP68:CY68)</f>
        <v>0</v>
      </c>
      <c r="CZ78" s="219">
        <f>SUM($CP18:CZ18)-SUM($CP68:CZ68)</f>
        <v>0</v>
      </c>
      <c r="DA78" s="219">
        <f>SUM($CP18:DA18)-SUM($CP68:DA68)</f>
        <v>0</v>
      </c>
      <c r="DB78" s="3"/>
    </row>
    <row r="79" spans="1:106" x14ac:dyDescent="0.25">
      <c r="A79" s="79">
        <f>'Beräkningshjälp Lån'!$A$6</f>
        <v>0</v>
      </c>
      <c r="B79" s="196">
        <f>$D$19</f>
        <v>0</v>
      </c>
      <c r="C79" s="196">
        <f t="shared" si="136"/>
        <v>0</v>
      </c>
      <c r="D79" s="196"/>
      <c r="E79" s="196"/>
      <c r="F79" s="196"/>
      <c r="G79" s="196"/>
      <c r="H79" s="196"/>
      <c r="I79" s="196"/>
      <c r="J79" s="219">
        <f>SUM($J19:J19)-SUM($J69:J69)</f>
        <v>0</v>
      </c>
      <c r="K79" s="219">
        <f>SUM($J19:K19)-SUM($J69:K69)</f>
        <v>0</v>
      </c>
      <c r="L79" s="219">
        <f>SUM($J19:L19)-SUM($J69:L69)</f>
        <v>0</v>
      </c>
      <c r="M79" s="219">
        <f>SUM($J19:M19)-SUM($J69:M69)</f>
        <v>0</v>
      </c>
      <c r="N79" s="219">
        <f>SUM($J19:N19)-SUM($J69:N69)</f>
        <v>0</v>
      </c>
      <c r="O79" s="219">
        <f>SUM($J19:O19)-SUM($J69:O69)</f>
        <v>0</v>
      </c>
      <c r="P79" s="219">
        <f>SUM($J19:P19)-SUM($J69:P69)</f>
        <v>0</v>
      </c>
      <c r="Q79" s="219">
        <f>SUM($J19:Q19)-SUM($J69:Q69)</f>
        <v>0</v>
      </c>
      <c r="R79" s="219">
        <f>SUM($J19:R19)-SUM($J69:R69)</f>
        <v>0</v>
      </c>
      <c r="S79" s="219">
        <f>SUM($J19:S19)-SUM($J69:S69)</f>
        <v>0</v>
      </c>
      <c r="T79" s="219">
        <f>SUM($J19:T19)-SUM($J69:T69)</f>
        <v>0</v>
      </c>
      <c r="U79" s="219">
        <f>SUM($J19:U19)-SUM($J69:U69)</f>
        <v>0</v>
      </c>
      <c r="V79" s="3"/>
      <c r="W79" s="219">
        <f>SUM($J19:$U19)-SUM($J69:$U69)-SUM($W69:W69)</f>
        <v>0</v>
      </c>
      <c r="X79" s="219">
        <f>SUM($J19:$U19)-SUM($J69:$U69)-SUM($W69:X69)</f>
        <v>0</v>
      </c>
      <c r="Y79" s="219">
        <f>SUM($J19:$U19)-SUM($J69:$U69)-SUM($W69:Y69)</f>
        <v>0</v>
      </c>
      <c r="Z79" s="219">
        <f>SUM($J19:$U19)-SUM($J69:$U69)-SUM($W69:Z69)</f>
        <v>0</v>
      </c>
      <c r="AA79" s="219">
        <f>SUM($J19:$U19)-SUM($J69:$U69)-SUM($W69:AA69)</f>
        <v>0</v>
      </c>
      <c r="AB79" s="219">
        <f>SUM($J19:$U19)-SUM($J69:$U69)-SUM($W69:AB69)</f>
        <v>0</v>
      </c>
      <c r="AC79" s="219">
        <f>SUM($J19:$U19)-SUM($J69:$U69)-SUM($W69:AC69)</f>
        <v>0</v>
      </c>
      <c r="AD79" s="219">
        <f>SUM($J19:$U19)-SUM($J69:$U69)-SUM($W69:AD69)</f>
        <v>0</v>
      </c>
      <c r="AE79" s="219">
        <f>SUM($J19:$U19)-SUM($J69:$U69)-SUM($W69:AE69)</f>
        <v>0</v>
      </c>
      <c r="AF79" s="219">
        <f>SUM($J19:$U19)-SUM($J69:$U69)-SUM($W69:AF69)</f>
        <v>0</v>
      </c>
      <c r="AG79" s="219">
        <f>SUM($J19:$U19)-SUM($J69:$U69)-SUM($W69:AG69)</f>
        <v>0</v>
      </c>
      <c r="AH79" s="219">
        <f>SUM($J19:$U19)-SUM($J69:$U69)-SUM($W69:AH69)</f>
        <v>0</v>
      </c>
      <c r="AI79" s="3"/>
      <c r="AJ79" s="219">
        <f>SUM($J19:$U19)-SUM($J69:$U69)-SUM($W69:$AH69)-SUM($AJ69:AJ69)</f>
        <v>0</v>
      </c>
      <c r="AK79" s="219">
        <f>SUM($J19:$U19)-SUM($J69:$U69)-SUM($W69:$AH69)-SUM($AJ69:AK69)</f>
        <v>0</v>
      </c>
      <c r="AL79" s="219">
        <f>SUM($J19:$U19)-SUM($J69:$U69)-SUM($W69:$AH69)-SUM($AJ69:AL69)</f>
        <v>0</v>
      </c>
      <c r="AM79" s="219">
        <f>SUM($J19:$U19)-SUM($J69:$U69)-SUM($W69:$AH69)-SUM($AJ69:AM69)</f>
        <v>0</v>
      </c>
      <c r="AN79" s="219">
        <f>SUM($J19:$U19)-SUM($J69:$U69)-SUM($W69:$AH69)-SUM($AJ69:AN69)</f>
        <v>0</v>
      </c>
      <c r="AO79" s="219">
        <f>SUM($J19:$U19)-SUM($J69:$U69)-SUM($W69:$AH69)-SUM($AJ69:AO69)</f>
        <v>0</v>
      </c>
      <c r="AP79" s="219">
        <f>SUM($J19:$U19)-SUM($J69:$U69)-SUM($W69:$AH69)-SUM($AJ69:AP69)</f>
        <v>0</v>
      </c>
      <c r="AQ79" s="219">
        <f>SUM($J19:$U19)-SUM($J69:$U69)-SUM($W69:$AH69)-SUM($AJ69:AQ69)</f>
        <v>0</v>
      </c>
      <c r="AR79" s="219">
        <f>SUM($J19:$U19)-SUM($J69:$U69)-SUM($W69:$AH69)-SUM($AJ69:AR69)</f>
        <v>0</v>
      </c>
      <c r="AS79" s="219">
        <f>SUM($J19:$U19)-SUM($J69:$U69)-SUM($W69:$AH69)-SUM($AJ69:AS69)</f>
        <v>0</v>
      </c>
      <c r="AT79" s="219">
        <f>SUM($J19:$U19)-SUM($J69:$U69)-SUM($W69:$AH69)-SUM($AJ69:AT69)</f>
        <v>0</v>
      </c>
      <c r="AU79" s="219">
        <f>SUM($J19:$U19)-SUM($J69:$U69)-SUM($W69:$AH69)-SUM($AJ69:AU69)</f>
        <v>0</v>
      </c>
      <c r="AV79" s="3"/>
      <c r="BE79" s="79">
        <f>$AW$19</f>
        <v>0</v>
      </c>
      <c r="BF79" s="219">
        <f>SUM($BF19:BF19)-SUM($BF69:BF69)</f>
        <v>0</v>
      </c>
      <c r="BG79" s="219">
        <f>SUM($BF19:BG19)-SUM($BF69:BG69)</f>
        <v>0</v>
      </c>
      <c r="BH79" s="219">
        <f>SUM($BF19:BH19)-SUM($BF69:BH69)</f>
        <v>0</v>
      </c>
      <c r="BI79" s="219">
        <f>SUM($BF19:BI19)-SUM($BF69:BI69)</f>
        <v>0</v>
      </c>
      <c r="BJ79" s="219">
        <f>SUM($BF19:BJ19)-SUM($BF69:BJ69)</f>
        <v>0</v>
      </c>
      <c r="BK79" s="219">
        <f>SUM($BF19:BK19)-SUM($BF69:BK69)</f>
        <v>0</v>
      </c>
      <c r="BL79" s="219">
        <f>SUM($BF19:BL19)-SUM($BF69:BL69)</f>
        <v>0</v>
      </c>
      <c r="BM79" s="219">
        <f>SUM($BF19:BM19)-SUM($BF69:BM69)</f>
        <v>0</v>
      </c>
      <c r="BN79" s="219">
        <f>SUM($BF19:BN19)-SUM($BF69:BN69)</f>
        <v>0</v>
      </c>
      <c r="BO79" s="219">
        <f>SUM($BF19:BO19)-SUM($BF69:BO69)</f>
        <v>0</v>
      </c>
      <c r="BP79" s="219">
        <f>SUM($BF19:BP19)-SUM($BF69:BP69)</f>
        <v>0</v>
      </c>
      <c r="BQ79" s="219">
        <f>SUM($BF19:BQ19)-SUM($BF69:BQ69)</f>
        <v>0</v>
      </c>
      <c r="BR79" s="3"/>
      <c r="BS79" s="3"/>
      <c r="BT79" s="219">
        <f>SUM($BF19:$BQ19)-SUM($BF69:$BQ69)-SUM($BT69:BT69)</f>
        <v>0</v>
      </c>
      <c r="BU79" s="219">
        <f>SUM($BF19:$BQ19)-SUM($BF69:$BQ69)-SUM($BT69:BU69)</f>
        <v>0</v>
      </c>
      <c r="BV79" s="219">
        <f>SUM($BF19:$BQ19)-SUM($BF69:$BQ69)-SUM($BT69:BV69)</f>
        <v>0</v>
      </c>
      <c r="BW79" s="219">
        <f>SUM($BF19:$BQ19)-SUM($BF69:$BQ69)-SUM($BT69:BW69)</f>
        <v>0</v>
      </c>
      <c r="BX79" s="219">
        <f>SUM($BF19:$BQ19)-SUM($BF69:$BQ69)-SUM($BT69:BX69)</f>
        <v>0</v>
      </c>
      <c r="BY79" s="219">
        <f>SUM($BF19:$BQ19)-SUM($BF69:$BQ69)-SUM($BT69:BY69)</f>
        <v>0</v>
      </c>
      <c r="BZ79" s="219">
        <f>SUM($BF19:$BQ19)-SUM($BF69:$BQ69)-SUM($BT69:BZ69)</f>
        <v>0</v>
      </c>
      <c r="CA79" s="219">
        <f>SUM($BF19:$BQ19)-SUM($BF69:$BQ69)-SUM($BT69:CA69)</f>
        <v>0</v>
      </c>
      <c r="CB79" s="219">
        <f>SUM($BF19:$BQ19)-SUM($BF69:$BQ69)-SUM($BT69:CB69)</f>
        <v>0</v>
      </c>
      <c r="CC79" s="219">
        <f>SUM($BF19:$BQ19)-SUM($BF69:$BQ69)-SUM($BT69:CC69)</f>
        <v>0</v>
      </c>
      <c r="CD79" s="219">
        <f>SUM($BF19:$BQ19)-SUM($BF69:$BQ69)-SUM($BT69:CD69)</f>
        <v>0</v>
      </c>
      <c r="CE79" s="219">
        <f>SUM($BF19:$BQ19)-SUM($BF69:$BQ69)-SUM($BT69:CE69)</f>
        <v>0</v>
      </c>
      <c r="CF79" s="3"/>
      <c r="CO79" s="79">
        <f>$CG$19</f>
        <v>0</v>
      </c>
      <c r="CP79" s="219">
        <f>SUM($CP19:CP19)-SUM($CP69:CP69)</f>
        <v>0</v>
      </c>
      <c r="CQ79" s="219">
        <f>SUM($CP19:CQ19)-SUM($CP69:CQ69)</f>
        <v>0</v>
      </c>
      <c r="CR79" s="219">
        <f>SUM($CP19:CR19)-SUM($CP69:CR69)</f>
        <v>0</v>
      </c>
      <c r="CS79" s="219">
        <f>SUM($CP19:CS19)-SUM($CP69:CS69)</f>
        <v>0</v>
      </c>
      <c r="CT79" s="219">
        <f>SUM($CP19:CT19)-SUM($CP69:CT69)</f>
        <v>0</v>
      </c>
      <c r="CU79" s="219">
        <f>SUM($CP19:CU19)-SUM($CP69:CU69)</f>
        <v>0</v>
      </c>
      <c r="CV79" s="219">
        <f>SUM($CP19:CV19)-SUM($CP69:CV69)</f>
        <v>0</v>
      </c>
      <c r="CW79" s="219">
        <f>SUM($CP19:CW19)-SUM($CP69:CW69)</f>
        <v>0</v>
      </c>
      <c r="CX79" s="219">
        <f>SUM($CP19:CX19)-SUM($CP69:CX69)</f>
        <v>0</v>
      </c>
      <c r="CY79" s="219">
        <f>SUM($CP19:CY19)-SUM($CP69:CY69)</f>
        <v>0</v>
      </c>
      <c r="CZ79" s="219">
        <f>SUM($CP19:CZ19)-SUM($CP69:CZ69)</f>
        <v>0</v>
      </c>
      <c r="DA79" s="219">
        <f>SUM($CP19:DA19)-SUM($CP69:DA69)</f>
        <v>0</v>
      </c>
      <c r="DB79" s="3"/>
    </row>
    <row r="80" spans="1:106" x14ac:dyDescent="0.25">
      <c r="A80" s="79">
        <f>'Beräkningshjälp Lån'!$A$7</f>
        <v>0</v>
      </c>
      <c r="B80" s="196">
        <f>$D$20</f>
        <v>0</v>
      </c>
      <c r="C80" s="196">
        <f t="shared" si="136"/>
        <v>0</v>
      </c>
      <c r="D80" s="196"/>
      <c r="E80" s="196"/>
      <c r="F80" s="196"/>
      <c r="G80" s="196"/>
      <c r="H80" s="196"/>
      <c r="I80" s="196"/>
      <c r="J80" s="219">
        <f>SUM($J20:J20)-SUM($J70:J70)</f>
        <v>0</v>
      </c>
      <c r="K80" s="219">
        <f>SUM($J20:K20)-SUM($J70:K70)</f>
        <v>0</v>
      </c>
      <c r="L80" s="219">
        <f>SUM($J20:L20)-SUM($J70:L70)</f>
        <v>0</v>
      </c>
      <c r="M80" s="219">
        <f>SUM($J20:M20)-SUM($J70:M70)</f>
        <v>0</v>
      </c>
      <c r="N80" s="219">
        <f>SUM($J20:N20)-SUM($J70:N70)</f>
        <v>0</v>
      </c>
      <c r="O80" s="219">
        <f>SUM($J20:O20)-SUM($J70:O70)</f>
        <v>0</v>
      </c>
      <c r="P80" s="219">
        <f>SUM($J20:P20)-SUM($J70:P70)</f>
        <v>0</v>
      </c>
      <c r="Q80" s="219">
        <f>SUM($J20:Q20)-SUM($J70:Q70)</f>
        <v>0</v>
      </c>
      <c r="R80" s="219">
        <f>SUM($J20:R20)-SUM($J70:R70)</f>
        <v>0</v>
      </c>
      <c r="S80" s="219">
        <f>SUM($J20:S20)-SUM($J70:S70)</f>
        <v>0</v>
      </c>
      <c r="T80" s="219">
        <f>SUM($J20:T20)-SUM($J70:T70)</f>
        <v>0</v>
      </c>
      <c r="U80" s="219">
        <f>SUM($J20:U20)-SUM($J70:U70)</f>
        <v>0</v>
      </c>
      <c r="V80" s="3"/>
      <c r="W80" s="219">
        <f>SUM($J20:$U20)-SUM($J70:$U70)-SUM($W70:W70)</f>
        <v>0</v>
      </c>
      <c r="X80" s="219">
        <f>SUM($J20:$U20)-SUM($J70:$U70)-SUM($W70:X70)</f>
        <v>0</v>
      </c>
      <c r="Y80" s="219">
        <f>SUM($J20:$U20)-SUM($J70:$U70)-SUM($W70:Y70)</f>
        <v>0</v>
      </c>
      <c r="Z80" s="219">
        <f>SUM($J20:$U20)-SUM($J70:$U70)-SUM($W70:Z70)</f>
        <v>0</v>
      </c>
      <c r="AA80" s="219">
        <f>SUM($J20:$U20)-SUM($J70:$U70)-SUM($W70:AA70)</f>
        <v>0</v>
      </c>
      <c r="AB80" s="219">
        <f>SUM($J20:$U20)-SUM($J70:$U70)-SUM($W70:AB70)</f>
        <v>0</v>
      </c>
      <c r="AC80" s="219">
        <f>SUM($J20:$U20)-SUM($J70:$U70)-SUM($W70:AC70)</f>
        <v>0</v>
      </c>
      <c r="AD80" s="219">
        <f>SUM($J20:$U20)-SUM($J70:$U70)-SUM($W70:AD70)</f>
        <v>0</v>
      </c>
      <c r="AE80" s="219">
        <f>SUM($J20:$U20)-SUM($J70:$U70)-SUM($W70:AE70)</f>
        <v>0</v>
      </c>
      <c r="AF80" s="219">
        <f>SUM($J20:$U20)-SUM($J70:$U70)-SUM($W70:AF70)</f>
        <v>0</v>
      </c>
      <c r="AG80" s="219">
        <f>SUM($J20:$U20)-SUM($J70:$U70)-SUM($W70:AG70)</f>
        <v>0</v>
      </c>
      <c r="AH80" s="219">
        <f>SUM($J20:$U20)-SUM($J70:$U70)-SUM($W70:AH70)</f>
        <v>0</v>
      </c>
      <c r="AI80" s="3"/>
      <c r="AJ80" s="219">
        <f>SUM($J20:$U20)-SUM($J70:$U70)-SUM($W70:$AH70)-SUM($AJ70:AJ70)</f>
        <v>0</v>
      </c>
      <c r="AK80" s="219">
        <f>SUM($J20:$U20)-SUM($J70:$U70)-SUM($W70:$AH70)-SUM($AJ70:AK70)</f>
        <v>0</v>
      </c>
      <c r="AL80" s="219">
        <f>SUM($J20:$U20)-SUM($J70:$U70)-SUM($W70:$AH70)-SUM($AJ70:AL70)</f>
        <v>0</v>
      </c>
      <c r="AM80" s="219">
        <f>SUM($J20:$U20)-SUM($J70:$U70)-SUM($W70:$AH70)-SUM($AJ70:AM70)</f>
        <v>0</v>
      </c>
      <c r="AN80" s="219">
        <f>SUM($J20:$U20)-SUM($J70:$U70)-SUM($W70:$AH70)-SUM($AJ70:AN70)</f>
        <v>0</v>
      </c>
      <c r="AO80" s="219">
        <f>SUM($J20:$U20)-SUM($J70:$U70)-SUM($W70:$AH70)-SUM($AJ70:AO70)</f>
        <v>0</v>
      </c>
      <c r="AP80" s="219">
        <f>SUM($J20:$U20)-SUM($J70:$U70)-SUM($W70:$AH70)-SUM($AJ70:AP70)</f>
        <v>0</v>
      </c>
      <c r="AQ80" s="219">
        <f>SUM($J20:$U20)-SUM($J70:$U70)-SUM($W70:$AH70)-SUM($AJ70:AQ70)</f>
        <v>0</v>
      </c>
      <c r="AR80" s="219">
        <f>SUM($J20:$U20)-SUM($J70:$U70)-SUM($W70:$AH70)-SUM($AJ70:AR70)</f>
        <v>0</v>
      </c>
      <c r="AS80" s="219">
        <f>SUM($J20:$U20)-SUM($J70:$U70)-SUM($W70:$AH70)-SUM($AJ70:AS70)</f>
        <v>0</v>
      </c>
      <c r="AT80" s="219">
        <f>SUM($J20:$U20)-SUM($J70:$U70)-SUM($W70:$AH70)-SUM($AJ70:AT70)</f>
        <v>0</v>
      </c>
      <c r="AU80" s="219">
        <f>SUM($J20:$U20)-SUM($J70:$U70)-SUM($W70:$AH70)-SUM($AJ70:AU70)</f>
        <v>0</v>
      </c>
      <c r="AV80" s="3"/>
      <c r="BE80" s="79">
        <f>$AW$20</f>
        <v>0</v>
      </c>
      <c r="BF80" s="219">
        <f>SUM($BF20:BF20)-SUM($BF70:BF70)</f>
        <v>0</v>
      </c>
      <c r="BG80" s="219">
        <f>SUM($BF20:BG20)-SUM($BF70:BG70)</f>
        <v>0</v>
      </c>
      <c r="BH80" s="219">
        <f>SUM($BF20:BH20)-SUM($BF70:BH70)</f>
        <v>0</v>
      </c>
      <c r="BI80" s="219">
        <f>SUM($BF20:BI20)-SUM($BF70:BI70)</f>
        <v>0</v>
      </c>
      <c r="BJ80" s="219">
        <f>SUM($BF20:BJ20)-SUM($BF70:BJ70)</f>
        <v>0</v>
      </c>
      <c r="BK80" s="219">
        <f>SUM($BF20:BK20)-SUM($BF70:BK70)</f>
        <v>0</v>
      </c>
      <c r="BL80" s="219">
        <f>SUM($BF20:BL20)-SUM($BF70:BL70)</f>
        <v>0</v>
      </c>
      <c r="BM80" s="219">
        <f>SUM($BF20:BM20)-SUM($BF70:BM70)</f>
        <v>0</v>
      </c>
      <c r="BN80" s="219">
        <f>SUM($BF20:BN20)-SUM($BF70:BN70)</f>
        <v>0</v>
      </c>
      <c r="BO80" s="219">
        <f>SUM($BF20:BO20)-SUM($BF70:BO70)</f>
        <v>0</v>
      </c>
      <c r="BP80" s="219">
        <f>SUM($BF20:BP20)-SUM($BF70:BP70)</f>
        <v>0</v>
      </c>
      <c r="BQ80" s="219">
        <f>SUM($BF20:BQ20)-SUM($BF70:BQ70)</f>
        <v>0</v>
      </c>
      <c r="BR80" s="3"/>
      <c r="BS80" s="3"/>
      <c r="BT80" s="219">
        <f>SUM($BF20:$BQ20)-SUM($BF70:$BQ70)-SUM($BT70:BT70)</f>
        <v>0</v>
      </c>
      <c r="BU80" s="219">
        <f>SUM($BF20:$BQ20)-SUM($BF70:$BQ70)-SUM($BT70:BU70)</f>
        <v>0</v>
      </c>
      <c r="BV80" s="219">
        <f>SUM($BF20:$BQ20)-SUM($BF70:$BQ70)-SUM($BT70:BV70)</f>
        <v>0</v>
      </c>
      <c r="BW80" s="219">
        <f>SUM($BF20:$BQ20)-SUM($BF70:$BQ70)-SUM($BT70:BW70)</f>
        <v>0</v>
      </c>
      <c r="BX80" s="219">
        <f>SUM($BF20:$BQ20)-SUM($BF70:$BQ70)-SUM($BT70:BX70)</f>
        <v>0</v>
      </c>
      <c r="BY80" s="219">
        <f>SUM($BF20:$BQ20)-SUM($BF70:$BQ70)-SUM($BT70:BY70)</f>
        <v>0</v>
      </c>
      <c r="BZ80" s="219">
        <f>SUM($BF20:$BQ20)-SUM($BF70:$BQ70)-SUM($BT70:BZ70)</f>
        <v>0</v>
      </c>
      <c r="CA80" s="219">
        <f>SUM($BF20:$BQ20)-SUM($BF70:$BQ70)-SUM($BT70:CA70)</f>
        <v>0</v>
      </c>
      <c r="CB80" s="219">
        <f>SUM($BF20:$BQ20)-SUM($BF70:$BQ70)-SUM($BT70:CB70)</f>
        <v>0</v>
      </c>
      <c r="CC80" s="219">
        <f>SUM($BF20:$BQ20)-SUM($BF70:$BQ70)-SUM($BT70:CC70)</f>
        <v>0</v>
      </c>
      <c r="CD80" s="219">
        <f>SUM($BF20:$BQ20)-SUM($BF70:$BQ70)-SUM($BT70:CD70)</f>
        <v>0</v>
      </c>
      <c r="CE80" s="219">
        <f>SUM($BF20:$BQ20)-SUM($BF70:$BQ70)-SUM($BT70:CE70)</f>
        <v>0</v>
      </c>
      <c r="CF80" s="3"/>
      <c r="CO80" s="79">
        <f>$CG$20</f>
        <v>0</v>
      </c>
      <c r="CP80" s="219">
        <f>SUM($CP20:CP20)-SUM($CP70:CP70)</f>
        <v>0</v>
      </c>
      <c r="CQ80" s="219">
        <f>SUM($CP20:CQ20)-SUM($CP70:CQ70)</f>
        <v>0</v>
      </c>
      <c r="CR80" s="219">
        <f>SUM($CP20:CR20)-SUM($CP70:CR70)</f>
        <v>0</v>
      </c>
      <c r="CS80" s="219">
        <f>SUM($CP20:CS20)-SUM($CP70:CS70)</f>
        <v>0</v>
      </c>
      <c r="CT80" s="219">
        <f>SUM($CP20:CT20)-SUM($CP70:CT70)</f>
        <v>0</v>
      </c>
      <c r="CU80" s="219">
        <f>SUM($CP20:CU20)-SUM($CP70:CU70)</f>
        <v>0</v>
      </c>
      <c r="CV80" s="219">
        <f>SUM($CP20:CV20)-SUM($CP70:CV70)</f>
        <v>0</v>
      </c>
      <c r="CW80" s="219">
        <f>SUM($CP20:CW20)-SUM($CP70:CW70)</f>
        <v>0</v>
      </c>
      <c r="CX80" s="219">
        <f>SUM($CP20:CX20)-SUM($CP70:CX70)</f>
        <v>0</v>
      </c>
      <c r="CY80" s="219">
        <f>SUM($CP20:CY20)-SUM($CP70:CY70)</f>
        <v>0</v>
      </c>
      <c r="CZ80" s="219">
        <f>SUM($CP20:CZ20)-SUM($CP70:CZ70)</f>
        <v>0</v>
      </c>
      <c r="DA80" s="219">
        <f>SUM($CP20:DA20)-SUM($CP70:DA70)</f>
        <v>0</v>
      </c>
      <c r="DB80" s="3"/>
    </row>
    <row r="81" spans="1:106" x14ac:dyDescent="0.25">
      <c r="A81" s="79">
        <f>'Beräkningshjälp Lån'!$A$8</f>
        <v>0</v>
      </c>
      <c r="B81" s="196">
        <f>$D$21</f>
        <v>0</v>
      </c>
      <c r="C81" s="196">
        <f t="shared" si="136"/>
        <v>0</v>
      </c>
      <c r="D81" s="196"/>
      <c r="E81" s="196"/>
      <c r="F81" s="196"/>
      <c r="G81" s="196"/>
      <c r="H81" s="196"/>
      <c r="I81" s="196"/>
      <c r="J81" s="219">
        <f>SUM($J21:J21)-SUM($J71:J71)</f>
        <v>0</v>
      </c>
      <c r="K81" s="219">
        <f>SUM($J21:K21)-SUM($J71:K71)</f>
        <v>0</v>
      </c>
      <c r="L81" s="219">
        <f>SUM($J21:L21)-SUM($J71:L71)</f>
        <v>0</v>
      </c>
      <c r="M81" s="219">
        <f>SUM($J21:M21)-SUM($J71:M71)</f>
        <v>0</v>
      </c>
      <c r="N81" s="219">
        <f>SUM($J21:N21)-SUM($J71:N71)</f>
        <v>0</v>
      </c>
      <c r="O81" s="219">
        <f>SUM($J21:O21)-SUM($J71:O71)</f>
        <v>0</v>
      </c>
      <c r="P81" s="219">
        <f>SUM($J21:P21)-SUM($J71:P71)</f>
        <v>0</v>
      </c>
      <c r="Q81" s="219">
        <f>SUM($J21:Q21)-SUM($J71:Q71)</f>
        <v>0</v>
      </c>
      <c r="R81" s="219">
        <f>SUM($J21:R21)-SUM($J71:R71)</f>
        <v>0</v>
      </c>
      <c r="S81" s="219">
        <f>SUM($J21:S21)-SUM($J71:S71)</f>
        <v>0</v>
      </c>
      <c r="T81" s="219">
        <f>SUM($J21:T21)-SUM($J71:T71)</f>
        <v>0</v>
      </c>
      <c r="U81" s="219">
        <f>SUM($J21:U21)-SUM($J71:U71)</f>
        <v>0</v>
      </c>
      <c r="V81" s="3"/>
      <c r="W81" s="219">
        <f>SUM($J21:$U21)-SUM($J71:$U71)-SUM($W71:W71)</f>
        <v>0</v>
      </c>
      <c r="X81" s="219">
        <f>SUM($J21:$U21)-SUM($J71:$U71)-SUM($W71:X71)</f>
        <v>0</v>
      </c>
      <c r="Y81" s="219">
        <f>SUM($J21:$U21)-SUM($J71:$U71)-SUM($W71:Y71)</f>
        <v>0</v>
      </c>
      <c r="Z81" s="219">
        <f>SUM($J21:$U21)-SUM($J71:$U71)-SUM($W71:Z71)</f>
        <v>0</v>
      </c>
      <c r="AA81" s="219">
        <f>SUM($J21:$U21)-SUM($J71:$U71)-SUM($W71:AA71)</f>
        <v>0</v>
      </c>
      <c r="AB81" s="219">
        <f>SUM($J21:$U21)-SUM($J71:$U71)-SUM($W71:AB71)</f>
        <v>0</v>
      </c>
      <c r="AC81" s="219">
        <f>SUM($J21:$U21)-SUM($J71:$U71)-SUM($W71:AC71)</f>
        <v>0</v>
      </c>
      <c r="AD81" s="219">
        <f>SUM($J21:$U21)-SUM($J71:$U71)-SUM($W71:AD71)</f>
        <v>0</v>
      </c>
      <c r="AE81" s="219">
        <f>SUM($J21:$U21)-SUM($J71:$U71)-SUM($W71:AE71)</f>
        <v>0</v>
      </c>
      <c r="AF81" s="219">
        <f>SUM($J21:$U21)-SUM($J71:$U71)-SUM($W71:AF71)</f>
        <v>0</v>
      </c>
      <c r="AG81" s="219">
        <f>SUM($J21:$U21)-SUM($J71:$U71)-SUM($W71:AG71)</f>
        <v>0</v>
      </c>
      <c r="AH81" s="219">
        <f>SUM($J21:$U21)-SUM($J71:$U71)-SUM($W71:AH71)</f>
        <v>0</v>
      </c>
      <c r="AI81" s="3"/>
      <c r="AJ81" s="219">
        <f>SUM($J21:$U21)-SUM($J71:$U71)-SUM($W71:$AH71)-SUM($AJ71:AJ71)</f>
        <v>0</v>
      </c>
      <c r="AK81" s="219">
        <f>SUM($J21:$U21)-SUM($J71:$U71)-SUM($W71:$AH71)-SUM($AJ71:AK71)</f>
        <v>0</v>
      </c>
      <c r="AL81" s="219">
        <f>SUM($J21:$U21)-SUM($J71:$U71)-SUM($W71:$AH71)-SUM($AJ71:AL71)</f>
        <v>0</v>
      </c>
      <c r="AM81" s="219">
        <f>SUM($J21:$U21)-SUM($J71:$U71)-SUM($W71:$AH71)-SUM($AJ71:AM71)</f>
        <v>0</v>
      </c>
      <c r="AN81" s="219">
        <f>SUM($J21:$U21)-SUM($J71:$U71)-SUM($W71:$AH71)-SUM($AJ71:AN71)</f>
        <v>0</v>
      </c>
      <c r="AO81" s="219">
        <f>SUM($J21:$U21)-SUM($J71:$U71)-SUM($W71:$AH71)-SUM($AJ71:AO71)</f>
        <v>0</v>
      </c>
      <c r="AP81" s="219">
        <f>SUM($J21:$U21)-SUM($J71:$U71)-SUM($W71:$AH71)-SUM($AJ71:AP71)</f>
        <v>0</v>
      </c>
      <c r="AQ81" s="219">
        <f>SUM($J21:$U21)-SUM($J71:$U71)-SUM($W71:$AH71)-SUM($AJ71:AQ71)</f>
        <v>0</v>
      </c>
      <c r="AR81" s="219">
        <f>SUM($J21:$U21)-SUM($J71:$U71)-SUM($W71:$AH71)-SUM($AJ71:AR71)</f>
        <v>0</v>
      </c>
      <c r="AS81" s="219">
        <f>SUM($J21:$U21)-SUM($J71:$U71)-SUM($W71:$AH71)-SUM($AJ71:AS71)</f>
        <v>0</v>
      </c>
      <c r="AT81" s="219">
        <f>SUM($J21:$U21)-SUM($J71:$U71)-SUM($W71:$AH71)-SUM($AJ71:AT71)</f>
        <v>0</v>
      </c>
      <c r="AU81" s="219">
        <f>SUM($J21:$U21)-SUM($J71:$U71)-SUM($W71:$AH71)-SUM($AJ71:AU71)</f>
        <v>0</v>
      </c>
      <c r="AV81" s="3"/>
      <c r="BE81" s="79">
        <f>$AW$21</f>
        <v>0</v>
      </c>
      <c r="BF81" s="219">
        <f>SUM($BF21:BF21)-SUM($BF71:BF71)</f>
        <v>0</v>
      </c>
      <c r="BG81" s="219">
        <f>SUM($BF21:BG21)-SUM($BF71:BG71)</f>
        <v>0</v>
      </c>
      <c r="BH81" s="219">
        <f>SUM($BF21:BH21)-SUM($BF71:BH71)</f>
        <v>0</v>
      </c>
      <c r="BI81" s="219">
        <f>SUM($BF21:BI21)-SUM($BF71:BI71)</f>
        <v>0</v>
      </c>
      <c r="BJ81" s="219">
        <f>SUM($BF21:BJ21)-SUM($BF71:BJ71)</f>
        <v>0</v>
      </c>
      <c r="BK81" s="219">
        <f>SUM($BF21:BK21)-SUM($BF71:BK71)</f>
        <v>0</v>
      </c>
      <c r="BL81" s="219">
        <f>SUM($BF21:BL21)-SUM($BF71:BL71)</f>
        <v>0</v>
      </c>
      <c r="BM81" s="219">
        <f>SUM($BF21:BM21)-SUM($BF71:BM71)</f>
        <v>0</v>
      </c>
      <c r="BN81" s="219">
        <f>SUM($BF21:BN21)-SUM($BF71:BN71)</f>
        <v>0</v>
      </c>
      <c r="BO81" s="219">
        <f>SUM($BF21:BO21)-SUM($BF71:BO71)</f>
        <v>0</v>
      </c>
      <c r="BP81" s="219">
        <f>SUM($BF21:BP21)-SUM($BF71:BP71)</f>
        <v>0</v>
      </c>
      <c r="BQ81" s="219">
        <f>SUM($BF21:BQ21)-SUM($BF71:BQ71)</f>
        <v>0</v>
      </c>
      <c r="BR81" s="3"/>
      <c r="BS81" s="3"/>
      <c r="BT81" s="219">
        <f>SUM($BF21:$BQ21)-SUM($BF71:$BQ71)-SUM($BT71:BT71)</f>
        <v>0</v>
      </c>
      <c r="BU81" s="219">
        <f>SUM($BF21:$BQ21)-SUM($BF71:$BQ71)-SUM($BT71:BU71)</f>
        <v>0</v>
      </c>
      <c r="BV81" s="219">
        <f>SUM($BF21:$BQ21)-SUM($BF71:$BQ71)-SUM($BT71:BV71)</f>
        <v>0</v>
      </c>
      <c r="BW81" s="219">
        <f>SUM($BF21:$BQ21)-SUM($BF71:$BQ71)-SUM($BT71:BW71)</f>
        <v>0</v>
      </c>
      <c r="BX81" s="219">
        <f>SUM($BF21:$BQ21)-SUM($BF71:$BQ71)-SUM($BT71:BX71)</f>
        <v>0</v>
      </c>
      <c r="BY81" s="219">
        <f>SUM($BF21:$BQ21)-SUM($BF71:$BQ71)-SUM($BT71:BY71)</f>
        <v>0</v>
      </c>
      <c r="BZ81" s="219">
        <f>SUM($BF21:$BQ21)-SUM($BF71:$BQ71)-SUM($BT71:BZ71)</f>
        <v>0</v>
      </c>
      <c r="CA81" s="219">
        <f>SUM($BF21:$BQ21)-SUM($BF71:$BQ71)-SUM($BT71:CA71)</f>
        <v>0</v>
      </c>
      <c r="CB81" s="219">
        <f>SUM($BF21:$BQ21)-SUM($BF71:$BQ71)-SUM($BT71:CB71)</f>
        <v>0</v>
      </c>
      <c r="CC81" s="219">
        <f>SUM($BF21:$BQ21)-SUM($BF71:$BQ71)-SUM($BT71:CC71)</f>
        <v>0</v>
      </c>
      <c r="CD81" s="219">
        <f>SUM($BF21:$BQ21)-SUM($BF71:$BQ71)-SUM($BT71:CD71)</f>
        <v>0</v>
      </c>
      <c r="CE81" s="219">
        <f>SUM($BF21:$BQ21)-SUM($BF71:$BQ71)-SUM($BT71:CE71)</f>
        <v>0</v>
      </c>
      <c r="CF81" s="3"/>
      <c r="CO81" s="79">
        <f>$CG$21</f>
        <v>0</v>
      </c>
      <c r="CP81" s="219">
        <f>SUM($CP21:CP21)-SUM($CP71:CP71)</f>
        <v>0</v>
      </c>
      <c r="CQ81" s="219">
        <f>SUM($CP21:CQ21)-SUM($CP71:CQ71)</f>
        <v>0</v>
      </c>
      <c r="CR81" s="219">
        <f>SUM($CP21:CR21)-SUM($CP71:CR71)</f>
        <v>0</v>
      </c>
      <c r="CS81" s="219">
        <f>SUM($CP21:CS21)-SUM($CP71:CS71)</f>
        <v>0</v>
      </c>
      <c r="CT81" s="219">
        <f>SUM($CP21:CT21)-SUM($CP71:CT71)</f>
        <v>0</v>
      </c>
      <c r="CU81" s="219">
        <f>SUM($CP21:CU21)-SUM($CP71:CU71)</f>
        <v>0</v>
      </c>
      <c r="CV81" s="219">
        <f>SUM($CP21:CV21)-SUM($CP71:CV71)</f>
        <v>0</v>
      </c>
      <c r="CW81" s="219">
        <f>SUM($CP21:CW21)-SUM($CP71:CW71)</f>
        <v>0</v>
      </c>
      <c r="CX81" s="219">
        <f>SUM($CP21:CX21)-SUM($CP71:CX71)</f>
        <v>0</v>
      </c>
      <c r="CY81" s="219">
        <f>SUM($CP21:CY21)-SUM($CP71:CY71)</f>
        <v>0</v>
      </c>
      <c r="CZ81" s="219">
        <f>SUM($CP21:CZ21)-SUM($CP71:CZ71)</f>
        <v>0</v>
      </c>
      <c r="DA81" s="219">
        <f>SUM($CP21:DA21)-SUM($CP71:DA71)</f>
        <v>0</v>
      </c>
      <c r="DB81" s="3"/>
    </row>
    <row r="82" spans="1:106" x14ac:dyDescent="0.25">
      <c r="A82" s="79">
        <f>'Beräkningshjälp Lån'!$A$9</f>
        <v>0</v>
      </c>
      <c r="B82" s="196">
        <f>$D$22</f>
        <v>0</v>
      </c>
      <c r="C82" s="196">
        <f t="shared" si="136"/>
        <v>0</v>
      </c>
      <c r="D82" s="196"/>
      <c r="E82" s="196"/>
      <c r="F82" s="196"/>
      <c r="G82" s="196"/>
      <c r="H82" s="196"/>
      <c r="I82" s="196"/>
      <c r="J82" s="219">
        <f>SUM($J22:J22)-SUM($J72:J72)</f>
        <v>0</v>
      </c>
      <c r="K82" s="219">
        <f>SUM($J22:K22)-SUM($J72:K72)</f>
        <v>0</v>
      </c>
      <c r="L82" s="219">
        <f>SUM($J22:L22)-SUM($J72:L72)</f>
        <v>0</v>
      </c>
      <c r="M82" s="219">
        <f>SUM($J22:M22)-SUM($J72:M72)</f>
        <v>0</v>
      </c>
      <c r="N82" s="219">
        <f>SUM($J22:N22)-SUM($J72:N72)</f>
        <v>0</v>
      </c>
      <c r="O82" s="219">
        <f>SUM($J22:O22)-SUM($J72:O72)</f>
        <v>0</v>
      </c>
      <c r="P82" s="219">
        <f>SUM($J22:P22)-SUM($J72:P72)</f>
        <v>0</v>
      </c>
      <c r="Q82" s="219">
        <f>SUM($J22:Q22)-SUM($J72:Q72)</f>
        <v>0</v>
      </c>
      <c r="R82" s="219">
        <f>SUM($J22:R22)-SUM($J72:R72)</f>
        <v>0</v>
      </c>
      <c r="S82" s="219">
        <f>SUM($J22:S22)-SUM($J72:S72)</f>
        <v>0</v>
      </c>
      <c r="T82" s="219">
        <f>SUM($J22:T22)-SUM($J72:T72)</f>
        <v>0</v>
      </c>
      <c r="U82" s="219">
        <f>SUM($J22:U22)-SUM($J72:U72)</f>
        <v>0</v>
      </c>
      <c r="V82" s="3"/>
      <c r="W82" s="219">
        <f>SUM($J22:$U22)-SUM($J72:$U72)-SUM($W72:W72)</f>
        <v>0</v>
      </c>
      <c r="X82" s="219">
        <f>SUM($J22:$U22)-SUM($J72:$U72)-SUM($W72:X72)</f>
        <v>0</v>
      </c>
      <c r="Y82" s="219">
        <f>SUM($J22:$U22)-SUM($J72:$U72)-SUM($W72:Y72)</f>
        <v>0</v>
      </c>
      <c r="Z82" s="219">
        <f>SUM($J22:$U22)-SUM($J72:$U72)-SUM($W72:Z72)</f>
        <v>0</v>
      </c>
      <c r="AA82" s="219">
        <f>SUM($J22:$U22)-SUM($J72:$U72)-SUM($W72:AA72)</f>
        <v>0</v>
      </c>
      <c r="AB82" s="219">
        <f>SUM($J22:$U22)-SUM($J72:$U72)-SUM($W72:AB72)</f>
        <v>0</v>
      </c>
      <c r="AC82" s="219">
        <f>SUM($J22:$U22)-SUM($J72:$U72)-SUM($W72:AC72)</f>
        <v>0</v>
      </c>
      <c r="AD82" s="219">
        <f>SUM($J22:$U22)-SUM($J72:$U72)-SUM($W72:AD72)</f>
        <v>0</v>
      </c>
      <c r="AE82" s="219">
        <f>SUM($J22:$U22)-SUM($J72:$U72)-SUM($W72:AE72)</f>
        <v>0</v>
      </c>
      <c r="AF82" s="219">
        <f>SUM($J22:$U22)-SUM($J72:$U72)-SUM($W72:AF72)</f>
        <v>0</v>
      </c>
      <c r="AG82" s="219">
        <f>SUM($J22:$U22)-SUM($J72:$U72)-SUM($W72:AG72)</f>
        <v>0</v>
      </c>
      <c r="AH82" s="219">
        <f>SUM($J22:$U22)-SUM($J72:$U72)-SUM($W72:AH72)</f>
        <v>0</v>
      </c>
      <c r="AI82" s="3"/>
      <c r="AJ82" s="219">
        <f>SUM($J22:$U22)-SUM($J72:$U72)-SUM($W72:$AH72)-SUM($AJ72:AJ72)</f>
        <v>0</v>
      </c>
      <c r="AK82" s="219">
        <f>SUM($J22:$U22)-SUM($J72:$U72)-SUM($W72:$AH72)-SUM($AJ72:AK72)</f>
        <v>0</v>
      </c>
      <c r="AL82" s="219">
        <f>SUM($J22:$U22)-SUM($J72:$U72)-SUM($W72:$AH72)-SUM($AJ72:AL72)</f>
        <v>0</v>
      </c>
      <c r="AM82" s="219">
        <f>SUM($J22:$U22)-SUM($J72:$U72)-SUM($W72:$AH72)-SUM($AJ72:AM72)</f>
        <v>0</v>
      </c>
      <c r="AN82" s="219">
        <f>SUM($J22:$U22)-SUM($J72:$U72)-SUM($W72:$AH72)-SUM($AJ72:AN72)</f>
        <v>0</v>
      </c>
      <c r="AO82" s="219">
        <f>SUM($J22:$U22)-SUM($J72:$U72)-SUM($W72:$AH72)-SUM($AJ72:AO72)</f>
        <v>0</v>
      </c>
      <c r="AP82" s="219">
        <f>SUM($J22:$U22)-SUM($J72:$U72)-SUM($W72:$AH72)-SUM($AJ72:AP72)</f>
        <v>0</v>
      </c>
      <c r="AQ82" s="219">
        <f>SUM($J22:$U22)-SUM($J72:$U72)-SUM($W72:$AH72)-SUM($AJ72:AQ72)</f>
        <v>0</v>
      </c>
      <c r="AR82" s="219">
        <f>SUM($J22:$U22)-SUM($J72:$U72)-SUM($W72:$AH72)-SUM($AJ72:AR72)</f>
        <v>0</v>
      </c>
      <c r="AS82" s="219">
        <f>SUM($J22:$U22)-SUM($J72:$U72)-SUM($W72:$AH72)-SUM($AJ72:AS72)</f>
        <v>0</v>
      </c>
      <c r="AT82" s="219">
        <f>SUM($J22:$U22)-SUM($J72:$U72)-SUM($W72:$AH72)-SUM($AJ72:AT72)</f>
        <v>0</v>
      </c>
      <c r="AU82" s="219">
        <f>SUM($J22:$U22)-SUM($J72:$U72)-SUM($W72:$AH72)-SUM($AJ72:AU72)</f>
        <v>0</v>
      </c>
      <c r="AV82" s="3"/>
      <c r="BE82" s="79">
        <f>$AW$22</f>
        <v>0</v>
      </c>
      <c r="BF82" s="219">
        <f>SUM($BF22:BF22)-SUM($BF72:BF72)</f>
        <v>0</v>
      </c>
      <c r="BG82" s="219">
        <f>SUM($BF22:BG22)-SUM($BF72:BG72)</f>
        <v>0</v>
      </c>
      <c r="BH82" s="219">
        <f>SUM($BF22:BH22)-SUM($BF72:BH72)</f>
        <v>0</v>
      </c>
      <c r="BI82" s="219">
        <f>SUM($BF22:BI22)-SUM($BF72:BI72)</f>
        <v>0</v>
      </c>
      <c r="BJ82" s="219">
        <f>SUM($BF22:BJ22)-SUM($BF72:BJ72)</f>
        <v>0</v>
      </c>
      <c r="BK82" s="219">
        <f>SUM($BF22:BK22)-SUM($BF72:BK72)</f>
        <v>0</v>
      </c>
      <c r="BL82" s="219">
        <f>SUM($BF22:BL22)-SUM($BF72:BL72)</f>
        <v>0</v>
      </c>
      <c r="BM82" s="219">
        <f>SUM($BF22:BM22)-SUM($BF72:BM72)</f>
        <v>0</v>
      </c>
      <c r="BN82" s="219">
        <f>SUM($BF22:BN22)-SUM($BF72:BN72)</f>
        <v>0</v>
      </c>
      <c r="BO82" s="219">
        <f>SUM($BF22:BO22)-SUM($BF72:BO72)</f>
        <v>0</v>
      </c>
      <c r="BP82" s="219">
        <f>SUM($BF22:BP22)-SUM($BF72:BP72)</f>
        <v>0</v>
      </c>
      <c r="BQ82" s="219">
        <f>SUM($BF22:BQ22)-SUM($BF72:BQ72)</f>
        <v>0</v>
      </c>
      <c r="BR82" s="3"/>
      <c r="BS82" s="3"/>
      <c r="BT82" s="219">
        <f>SUM($BF22:$BQ22)-SUM($BF72:$BQ72)-SUM($BT72:BT72)</f>
        <v>0</v>
      </c>
      <c r="BU82" s="219">
        <f>SUM($BF22:$BQ22)-SUM($BF72:$BQ72)-SUM($BT72:BU72)</f>
        <v>0</v>
      </c>
      <c r="BV82" s="219">
        <f>SUM($BF22:$BQ22)-SUM($BF72:$BQ72)-SUM($BT72:BV72)</f>
        <v>0</v>
      </c>
      <c r="BW82" s="219">
        <f>SUM($BF22:$BQ22)-SUM($BF72:$BQ72)-SUM($BT72:BW72)</f>
        <v>0</v>
      </c>
      <c r="BX82" s="219">
        <f>SUM($BF22:$BQ22)-SUM($BF72:$BQ72)-SUM($BT72:BX72)</f>
        <v>0</v>
      </c>
      <c r="BY82" s="219">
        <f>SUM($BF22:$BQ22)-SUM($BF72:$BQ72)-SUM($BT72:BY72)</f>
        <v>0</v>
      </c>
      <c r="BZ82" s="219">
        <f>SUM($BF22:$BQ22)-SUM($BF72:$BQ72)-SUM($BT72:BZ72)</f>
        <v>0</v>
      </c>
      <c r="CA82" s="219">
        <f>SUM($BF22:$BQ22)-SUM($BF72:$BQ72)-SUM($BT72:CA72)</f>
        <v>0</v>
      </c>
      <c r="CB82" s="219">
        <f>SUM($BF22:$BQ22)-SUM($BF72:$BQ72)-SUM($BT72:CB72)</f>
        <v>0</v>
      </c>
      <c r="CC82" s="219">
        <f>SUM($BF22:$BQ22)-SUM($BF72:$BQ72)-SUM($BT72:CC72)</f>
        <v>0</v>
      </c>
      <c r="CD82" s="219">
        <f>SUM($BF22:$BQ22)-SUM($BF72:$BQ72)-SUM($BT72:CD72)</f>
        <v>0</v>
      </c>
      <c r="CE82" s="219">
        <f>SUM($BF22:$BQ22)-SUM($BF72:$BQ72)-SUM($BT72:CE72)</f>
        <v>0</v>
      </c>
      <c r="CF82" s="3"/>
      <c r="CO82" s="79">
        <f>$CG$22</f>
        <v>0</v>
      </c>
      <c r="CP82" s="219">
        <f>SUM($CP22:CP22)-SUM($CP72:CP72)</f>
        <v>0</v>
      </c>
      <c r="CQ82" s="219">
        <f>SUM($CP22:CQ22)-SUM($CP72:CQ72)</f>
        <v>0</v>
      </c>
      <c r="CR82" s="219">
        <f>SUM($CP22:CR22)-SUM($CP72:CR72)</f>
        <v>0</v>
      </c>
      <c r="CS82" s="219">
        <f>SUM($CP22:CS22)-SUM($CP72:CS72)</f>
        <v>0</v>
      </c>
      <c r="CT82" s="219">
        <f>SUM($CP22:CT22)-SUM($CP72:CT72)</f>
        <v>0</v>
      </c>
      <c r="CU82" s="219">
        <f>SUM($CP22:CU22)-SUM($CP72:CU72)</f>
        <v>0</v>
      </c>
      <c r="CV82" s="219">
        <f>SUM($CP22:CV22)-SUM($CP72:CV72)</f>
        <v>0</v>
      </c>
      <c r="CW82" s="219">
        <f>SUM($CP22:CW22)-SUM($CP72:CW72)</f>
        <v>0</v>
      </c>
      <c r="CX82" s="219">
        <f>SUM($CP22:CX22)-SUM($CP72:CX72)</f>
        <v>0</v>
      </c>
      <c r="CY82" s="219">
        <f>SUM($CP22:CY22)-SUM($CP72:CY72)</f>
        <v>0</v>
      </c>
      <c r="CZ82" s="219">
        <f>SUM($CP22:CZ22)-SUM($CP72:CZ72)</f>
        <v>0</v>
      </c>
      <c r="DA82" s="219">
        <f>SUM($CP22:DA22)-SUM($CP72:DA72)</f>
        <v>0</v>
      </c>
      <c r="DB82" s="3"/>
    </row>
    <row r="83" spans="1:106" x14ac:dyDescent="0.25">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BE83" s="3"/>
      <c r="BF83" s="3"/>
      <c r="BG83" s="3"/>
      <c r="BH83" s="3"/>
      <c r="BI83" s="3"/>
      <c r="BJ83" s="3"/>
      <c r="BK83" s="3"/>
      <c r="BL83" s="3"/>
      <c r="BM83" s="3"/>
      <c r="BN83" s="3"/>
      <c r="BO83" s="3"/>
      <c r="BP83" s="3"/>
      <c r="BQ83" s="3"/>
      <c r="BR83" s="3"/>
      <c r="BT83" s="3"/>
      <c r="BU83" s="3"/>
      <c r="BV83" s="3"/>
      <c r="BW83" s="3"/>
      <c r="BX83" s="3"/>
      <c r="BY83" s="3"/>
      <c r="BZ83" s="3"/>
      <c r="CA83" s="3"/>
      <c r="CB83" s="3"/>
      <c r="CC83" s="3"/>
      <c r="CD83" s="3"/>
      <c r="CE83" s="3"/>
      <c r="CF83" s="3"/>
      <c r="CO83" s="3"/>
      <c r="CP83" s="3"/>
      <c r="CQ83" s="3"/>
      <c r="CR83" s="3"/>
      <c r="CS83" s="3"/>
      <c r="CT83" s="3"/>
      <c r="CU83" s="3"/>
      <c r="CV83" s="3"/>
      <c r="CW83" s="3"/>
      <c r="CX83" s="3"/>
      <c r="CY83" s="3"/>
      <c r="CZ83" s="3"/>
      <c r="DA83" s="3"/>
      <c r="DB83" s="3"/>
    </row>
    <row r="84" spans="1:106" ht="13" x14ac:dyDescent="0.3">
      <c r="A84" s="222" t="s">
        <v>285</v>
      </c>
      <c r="B84" s="145"/>
      <c r="J84" s="124" t="s">
        <v>190</v>
      </c>
      <c r="K84" s="124" t="s">
        <v>191</v>
      </c>
      <c r="L84" s="124" t="s">
        <v>192</v>
      </c>
      <c r="M84" s="124" t="s">
        <v>193</v>
      </c>
      <c r="N84" s="124" t="s">
        <v>194</v>
      </c>
      <c r="O84" s="124" t="s">
        <v>195</v>
      </c>
      <c r="P84" s="124" t="s">
        <v>196</v>
      </c>
      <c r="Q84" s="124" t="s">
        <v>197</v>
      </c>
      <c r="R84" s="124" t="s">
        <v>198</v>
      </c>
      <c r="S84" s="124" t="s">
        <v>199</v>
      </c>
      <c r="T84" s="124" t="s">
        <v>200</v>
      </c>
      <c r="U84" s="124" t="s">
        <v>201</v>
      </c>
      <c r="V84" s="124"/>
      <c r="W84" s="124">
        <v>13</v>
      </c>
      <c r="X84" s="124">
        <v>14</v>
      </c>
      <c r="Y84" s="124">
        <v>15</v>
      </c>
      <c r="Z84" s="124">
        <v>16</v>
      </c>
      <c r="AA84" s="124">
        <v>17</v>
      </c>
      <c r="AB84" s="124">
        <v>18</v>
      </c>
      <c r="AC84" s="124">
        <v>19</v>
      </c>
      <c r="AD84" s="124">
        <v>20</v>
      </c>
      <c r="AE84" s="124">
        <v>21</v>
      </c>
      <c r="AF84" s="124">
        <v>22</v>
      </c>
      <c r="AG84" s="124">
        <v>23</v>
      </c>
      <c r="AH84" s="124">
        <v>24</v>
      </c>
      <c r="AI84" s="124"/>
      <c r="AJ84" s="124">
        <v>25</v>
      </c>
      <c r="AK84" s="124">
        <v>26</v>
      </c>
      <c r="AL84" s="124">
        <v>27</v>
      </c>
      <c r="AM84" s="124">
        <v>28</v>
      </c>
      <c r="AN84" s="124">
        <v>29</v>
      </c>
      <c r="AO84" s="124">
        <v>30</v>
      </c>
      <c r="AP84" s="124">
        <v>31</v>
      </c>
      <c r="AQ84" s="124">
        <v>32</v>
      </c>
      <c r="AR84" s="124">
        <v>33</v>
      </c>
      <c r="AS84" s="124">
        <v>34</v>
      </c>
      <c r="AT84" s="124">
        <v>35</v>
      </c>
      <c r="AU84" s="124">
        <v>36</v>
      </c>
      <c r="AV84" s="124"/>
      <c r="BE84" s="222" t="str">
        <f>A84&amp;" År2"</f>
        <v>Ränta mån (RR) År2</v>
      </c>
      <c r="BF84" s="124" t="s">
        <v>214</v>
      </c>
      <c r="BG84" s="124" t="s">
        <v>215</v>
      </c>
      <c r="BH84" s="124" t="s">
        <v>216</v>
      </c>
      <c r="BI84" s="124" t="s">
        <v>217</v>
      </c>
      <c r="BJ84" s="124" t="s">
        <v>218</v>
      </c>
      <c r="BK84" s="124" t="s">
        <v>219</v>
      </c>
      <c r="BL84" s="124" t="s">
        <v>220</v>
      </c>
      <c r="BM84" s="124" t="s">
        <v>221</v>
      </c>
      <c r="BN84" s="124" t="s">
        <v>222</v>
      </c>
      <c r="BO84" s="124" t="s">
        <v>223</v>
      </c>
      <c r="BP84" s="124" t="s">
        <v>224</v>
      </c>
      <c r="BQ84" s="124" t="s">
        <v>225</v>
      </c>
      <c r="BR84" s="124"/>
      <c r="BS84" s="3"/>
      <c r="BT84" s="124">
        <v>25</v>
      </c>
      <c r="BU84" s="124">
        <v>26</v>
      </c>
      <c r="BV84" s="124">
        <v>27</v>
      </c>
      <c r="BW84" s="124">
        <v>28</v>
      </c>
      <c r="BX84" s="124">
        <v>29</v>
      </c>
      <c r="BY84" s="124">
        <v>30</v>
      </c>
      <c r="BZ84" s="124">
        <v>31</v>
      </c>
      <c r="CA84" s="124">
        <v>32</v>
      </c>
      <c r="CB84" s="124">
        <v>33</v>
      </c>
      <c r="CC84" s="124">
        <v>34</v>
      </c>
      <c r="CD84" s="124">
        <v>35</v>
      </c>
      <c r="CE84" s="124">
        <v>36</v>
      </c>
      <c r="CF84" s="124"/>
      <c r="CO84" s="222" t="str">
        <f>A84&amp;" År3"</f>
        <v>Ränta mån (RR) År3</v>
      </c>
      <c r="CP84" s="124" t="s">
        <v>457</v>
      </c>
      <c r="CQ84" s="124" t="s">
        <v>458</v>
      </c>
      <c r="CR84" s="124" t="s">
        <v>459</v>
      </c>
      <c r="CS84" s="124" t="s">
        <v>460</v>
      </c>
      <c r="CT84" s="124" t="s">
        <v>461</v>
      </c>
      <c r="CU84" s="124" t="s">
        <v>462</v>
      </c>
      <c r="CV84" s="124" t="s">
        <v>463</v>
      </c>
      <c r="CW84" s="124" t="s">
        <v>464</v>
      </c>
      <c r="CX84" s="124" t="s">
        <v>465</v>
      </c>
      <c r="CY84" s="124" t="s">
        <v>466</v>
      </c>
      <c r="CZ84" s="124" t="s">
        <v>467</v>
      </c>
      <c r="DA84" s="124" t="s">
        <v>468</v>
      </c>
      <c r="DB84" s="124"/>
    </row>
    <row r="85" spans="1:106" ht="13" x14ac:dyDescent="0.3">
      <c r="A85" s="79">
        <f>'Beräkningshjälp Lån'!$A$3</f>
        <v>0</v>
      </c>
      <c r="B85" s="196">
        <f>$D$16</f>
        <v>0</v>
      </c>
      <c r="C85" s="196"/>
      <c r="D85" s="196"/>
      <c r="E85" s="196"/>
      <c r="F85" s="196"/>
      <c r="G85" s="196"/>
      <c r="H85" s="196"/>
      <c r="I85" s="196"/>
      <c r="J85" s="219">
        <f t="shared" ref="J85:U91" si="137">J76*$C16/12</f>
        <v>0</v>
      </c>
      <c r="K85" s="219">
        <f t="shared" si="137"/>
        <v>0</v>
      </c>
      <c r="L85" s="219">
        <f t="shared" si="137"/>
        <v>0</v>
      </c>
      <c r="M85" s="219">
        <f t="shared" si="137"/>
        <v>0</v>
      </c>
      <c r="N85" s="219">
        <f t="shared" si="137"/>
        <v>0</v>
      </c>
      <c r="O85" s="219">
        <f t="shared" si="137"/>
        <v>0</v>
      </c>
      <c r="P85" s="219">
        <f t="shared" si="137"/>
        <v>0</v>
      </c>
      <c r="Q85" s="219">
        <f t="shared" si="137"/>
        <v>0</v>
      </c>
      <c r="R85" s="219">
        <f t="shared" si="137"/>
        <v>0</v>
      </c>
      <c r="S85" s="219">
        <f t="shared" si="137"/>
        <v>0</v>
      </c>
      <c r="T85" s="219">
        <f t="shared" si="137"/>
        <v>0</v>
      </c>
      <c r="U85" s="219">
        <f t="shared" si="137"/>
        <v>0</v>
      </c>
      <c r="V85" s="225">
        <f t="shared" ref="V85:V90" si="138">SUM(J85:U85)</f>
        <v>0</v>
      </c>
      <c r="W85" s="219">
        <f t="shared" ref="W85:AH91" si="139">W76*$C16/12</f>
        <v>0</v>
      </c>
      <c r="X85" s="219">
        <f t="shared" si="139"/>
        <v>0</v>
      </c>
      <c r="Y85" s="219">
        <f t="shared" si="139"/>
        <v>0</v>
      </c>
      <c r="Z85" s="219">
        <f t="shared" si="139"/>
        <v>0</v>
      </c>
      <c r="AA85" s="219">
        <f t="shared" si="139"/>
        <v>0</v>
      </c>
      <c r="AB85" s="219">
        <f t="shared" si="139"/>
        <v>0</v>
      </c>
      <c r="AC85" s="219">
        <f t="shared" si="139"/>
        <v>0</v>
      </c>
      <c r="AD85" s="219">
        <f t="shared" si="139"/>
        <v>0</v>
      </c>
      <c r="AE85" s="219">
        <f t="shared" si="139"/>
        <v>0</v>
      </c>
      <c r="AF85" s="219">
        <f t="shared" si="139"/>
        <v>0</v>
      </c>
      <c r="AG85" s="219">
        <f t="shared" si="139"/>
        <v>0</v>
      </c>
      <c r="AH85" s="219">
        <f t="shared" si="139"/>
        <v>0</v>
      </c>
      <c r="AI85" s="225">
        <f t="shared" ref="AI85:AI91" si="140">SUM(W85:AH85)</f>
        <v>0</v>
      </c>
      <c r="AJ85" s="219">
        <f t="shared" ref="AJ85:AU91" si="141">AJ76*$C16/12</f>
        <v>0</v>
      </c>
      <c r="AK85" s="219">
        <f t="shared" si="141"/>
        <v>0</v>
      </c>
      <c r="AL85" s="219">
        <f t="shared" si="141"/>
        <v>0</v>
      </c>
      <c r="AM85" s="219">
        <f t="shared" si="141"/>
        <v>0</v>
      </c>
      <c r="AN85" s="219">
        <f t="shared" si="141"/>
        <v>0</v>
      </c>
      <c r="AO85" s="219">
        <f t="shared" si="141"/>
        <v>0</v>
      </c>
      <c r="AP85" s="219">
        <f t="shared" si="141"/>
        <v>0</v>
      </c>
      <c r="AQ85" s="219">
        <f t="shared" si="141"/>
        <v>0</v>
      </c>
      <c r="AR85" s="219">
        <f t="shared" si="141"/>
        <v>0</v>
      </c>
      <c r="AS85" s="219">
        <f t="shared" si="141"/>
        <v>0</v>
      </c>
      <c r="AT85" s="219">
        <f t="shared" si="141"/>
        <v>0</v>
      </c>
      <c r="AU85" s="219">
        <f t="shared" si="141"/>
        <v>0</v>
      </c>
      <c r="AV85" s="225">
        <f t="shared" ref="AV85:AV91" si="142">SUM(AJ85:AU85)</f>
        <v>0</v>
      </c>
      <c r="BE85" s="79">
        <f>$AW$16</f>
        <v>0</v>
      </c>
      <c r="BF85" s="219">
        <f t="shared" ref="BF85:BQ91" si="143">BF76*$AY16/12</f>
        <v>0</v>
      </c>
      <c r="BG85" s="219">
        <f t="shared" si="143"/>
        <v>0</v>
      </c>
      <c r="BH85" s="219">
        <f t="shared" si="143"/>
        <v>0</v>
      </c>
      <c r="BI85" s="219">
        <f t="shared" si="143"/>
        <v>0</v>
      </c>
      <c r="BJ85" s="219">
        <f t="shared" si="143"/>
        <v>0</v>
      </c>
      <c r="BK85" s="219">
        <f t="shared" si="143"/>
        <v>0</v>
      </c>
      <c r="BL85" s="219">
        <f t="shared" si="143"/>
        <v>0</v>
      </c>
      <c r="BM85" s="219">
        <f t="shared" si="143"/>
        <v>0</v>
      </c>
      <c r="BN85" s="219">
        <f t="shared" si="143"/>
        <v>0</v>
      </c>
      <c r="BO85" s="219">
        <f t="shared" si="143"/>
        <v>0</v>
      </c>
      <c r="BP85" s="219">
        <f t="shared" si="143"/>
        <v>0</v>
      </c>
      <c r="BQ85" s="219">
        <f t="shared" si="143"/>
        <v>0</v>
      </c>
      <c r="BR85" s="225">
        <f t="shared" ref="BR85:BR91" si="144">SUM(BF85:BQ85)</f>
        <v>0</v>
      </c>
      <c r="BS85" s="3"/>
      <c r="BT85" s="219">
        <f>BT76*$AY16/12</f>
        <v>0</v>
      </c>
      <c r="BU85" s="219">
        <f t="shared" ref="BU85:CE85" si="145">BU76*$AY16/12</f>
        <v>0</v>
      </c>
      <c r="BV85" s="219">
        <f t="shared" si="145"/>
        <v>0</v>
      </c>
      <c r="BW85" s="219">
        <f t="shared" si="145"/>
        <v>0</v>
      </c>
      <c r="BX85" s="219">
        <f t="shared" si="145"/>
        <v>0</v>
      </c>
      <c r="BY85" s="219">
        <f t="shared" si="145"/>
        <v>0</v>
      </c>
      <c r="BZ85" s="219">
        <f t="shared" si="145"/>
        <v>0</v>
      </c>
      <c r="CA85" s="219">
        <f t="shared" si="145"/>
        <v>0</v>
      </c>
      <c r="CB85" s="219">
        <f t="shared" si="145"/>
        <v>0</v>
      </c>
      <c r="CC85" s="219">
        <f t="shared" si="145"/>
        <v>0</v>
      </c>
      <c r="CD85" s="219">
        <f t="shared" si="145"/>
        <v>0</v>
      </c>
      <c r="CE85" s="219">
        <f t="shared" si="145"/>
        <v>0</v>
      </c>
      <c r="CF85" s="225">
        <f t="shared" ref="CF85:CF91" si="146">SUM(BT85:CE85)</f>
        <v>0</v>
      </c>
      <c r="CO85" s="79">
        <f>$CG$16</f>
        <v>0</v>
      </c>
      <c r="CP85" s="219">
        <f>CP76*$CI16/12</f>
        <v>0</v>
      </c>
      <c r="CQ85" s="219">
        <f t="shared" ref="CQ85:DA85" si="147">CQ76*$CI16/12</f>
        <v>0</v>
      </c>
      <c r="CR85" s="219">
        <f t="shared" si="147"/>
        <v>0</v>
      </c>
      <c r="CS85" s="219">
        <f t="shared" si="147"/>
        <v>0</v>
      </c>
      <c r="CT85" s="219">
        <f t="shared" si="147"/>
        <v>0</v>
      </c>
      <c r="CU85" s="219">
        <f t="shared" si="147"/>
        <v>0</v>
      </c>
      <c r="CV85" s="219">
        <f t="shared" si="147"/>
        <v>0</v>
      </c>
      <c r="CW85" s="219">
        <f t="shared" si="147"/>
        <v>0</v>
      </c>
      <c r="CX85" s="219">
        <f t="shared" si="147"/>
        <v>0</v>
      </c>
      <c r="CY85" s="219">
        <f t="shared" si="147"/>
        <v>0</v>
      </c>
      <c r="CZ85" s="219">
        <f t="shared" si="147"/>
        <v>0</v>
      </c>
      <c r="DA85" s="219">
        <f t="shared" si="147"/>
        <v>0</v>
      </c>
      <c r="DB85" s="225">
        <f t="shared" ref="DB85:DB91" si="148">SUM(CP85:DA85)</f>
        <v>0</v>
      </c>
    </row>
    <row r="86" spans="1:106" ht="13" x14ac:dyDescent="0.3">
      <c r="A86" s="79">
        <f>'Beräkningshjälp Lån'!$A$4</f>
        <v>0</v>
      </c>
      <c r="B86" s="196">
        <f>$D$17</f>
        <v>0</v>
      </c>
      <c r="C86" s="196"/>
      <c r="D86" s="196"/>
      <c r="E86" s="196"/>
      <c r="F86" s="196"/>
      <c r="G86" s="196"/>
      <c r="H86" s="196"/>
      <c r="I86" s="196"/>
      <c r="J86" s="219">
        <f t="shared" si="137"/>
        <v>0</v>
      </c>
      <c r="K86" s="219">
        <f t="shared" si="137"/>
        <v>0</v>
      </c>
      <c r="L86" s="219">
        <f t="shared" si="137"/>
        <v>0</v>
      </c>
      <c r="M86" s="219">
        <f t="shared" si="137"/>
        <v>0</v>
      </c>
      <c r="N86" s="219">
        <f t="shared" si="137"/>
        <v>0</v>
      </c>
      <c r="O86" s="219">
        <f t="shared" si="137"/>
        <v>0</v>
      </c>
      <c r="P86" s="219">
        <f t="shared" si="137"/>
        <v>0</v>
      </c>
      <c r="Q86" s="219">
        <f t="shared" si="137"/>
        <v>0</v>
      </c>
      <c r="R86" s="219">
        <f t="shared" si="137"/>
        <v>0</v>
      </c>
      <c r="S86" s="219">
        <f t="shared" si="137"/>
        <v>0</v>
      </c>
      <c r="T86" s="219">
        <f t="shared" si="137"/>
        <v>0</v>
      </c>
      <c r="U86" s="219">
        <f t="shared" si="137"/>
        <v>0</v>
      </c>
      <c r="V86" s="225">
        <f t="shared" si="138"/>
        <v>0</v>
      </c>
      <c r="W86" s="219">
        <f t="shared" si="139"/>
        <v>0</v>
      </c>
      <c r="X86" s="219">
        <f t="shared" si="139"/>
        <v>0</v>
      </c>
      <c r="Y86" s="219">
        <f t="shared" si="139"/>
        <v>0</v>
      </c>
      <c r="Z86" s="219">
        <f t="shared" si="139"/>
        <v>0</v>
      </c>
      <c r="AA86" s="219">
        <f t="shared" si="139"/>
        <v>0</v>
      </c>
      <c r="AB86" s="219">
        <f t="shared" si="139"/>
        <v>0</v>
      </c>
      <c r="AC86" s="219">
        <f t="shared" si="139"/>
        <v>0</v>
      </c>
      <c r="AD86" s="219">
        <f t="shared" si="139"/>
        <v>0</v>
      </c>
      <c r="AE86" s="219">
        <f t="shared" si="139"/>
        <v>0</v>
      </c>
      <c r="AF86" s="219">
        <f t="shared" si="139"/>
        <v>0</v>
      </c>
      <c r="AG86" s="219">
        <f t="shared" si="139"/>
        <v>0</v>
      </c>
      <c r="AH86" s="219">
        <f t="shared" si="139"/>
        <v>0</v>
      </c>
      <c r="AI86" s="225">
        <f t="shared" si="140"/>
        <v>0</v>
      </c>
      <c r="AJ86" s="219">
        <f t="shared" si="141"/>
        <v>0</v>
      </c>
      <c r="AK86" s="219">
        <f t="shared" si="141"/>
        <v>0</v>
      </c>
      <c r="AL86" s="219">
        <f t="shared" si="141"/>
        <v>0</v>
      </c>
      <c r="AM86" s="219">
        <f t="shared" si="141"/>
        <v>0</v>
      </c>
      <c r="AN86" s="219">
        <f t="shared" si="141"/>
        <v>0</v>
      </c>
      <c r="AO86" s="219">
        <f t="shared" si="141"/>
        <v>0</v>
      </c>
      <c r="AP86" s="219">
        <f t="shared" si="141"/>
        <v>0</v>
      </c>
      <c r="AQ86" s="219">
        <f t="shared" si="141"/>
        <v>0</v>
      </c>
      <c r="AR86" s="219">
        <f t="shared" si="141"/>
        <v>0</v>
      </c>
      <c r="AS86" s="219">
        <f t="shared" si="141"/>
        <v>0</v>
      </c>
      <c r="AT86" s="219">
        <f t="shared" si="141"/>
        <v>0</v>
      </c>
      <c r="AU86" s="219">
        <f t="shared" si="141"/>
        <v>0</v>
      </c>
      <c r="AV86" s="225">
        <f t="shared" si="142"/>
        <v>0</v>
      </c>
      <c r="BE86" s="79">
        <f>$AW$17</f>
        <v>0</v>
      </c>
      <c r="BF86" s="219">
        <f t="shared" si="143"/>
        <v>0</v>
      </c>
      <c r="BG86" s="219">
        <f t="shared" si="143"/>
        <v>0</v>
      </c>
      <c r="BH86" s="219">
        <f t="shared" si="143"/>
        <v>0</v>
      </c>
      <c r="BI86" s="219">
        <f t="shared" si="143"/>
        <v>0</v>
      </c>
      <c r="BJ86" s="219">
        <f t="shared" si="143"/>
        <v>0</v>
      </c>
      <c r="BK86" s="219">
        <f t="shared" si="143"/>
        <v>0</v>
      </c>
      <c r="BL86" s="219">
        <f t="shared" si="143"/>
        <v>0</v>
      </c>
      <c r="BM86" s="219">
        <f t="shared" si="143"/>
        <v>0</v>
      </c>
      <c r="BN86" s="219">
        <f t="shared" si="143"/>
        <v>0</v>
      </c>
      <c r="BO86" s="219">
        <f t="shared" si="143"/>
        <v>0</v>
      </c>
      <c r="BP86" s="219">
        <f t="shared" si="143"/>
        <v>0</v>
      </c>
      <c r="BQ86" s="219">
        <f t="shared" si="143"/>
        <v>0</v>
      </c>
      <c r="BR86" s="225">
        <f t="shared" si="144"/>
        <v>0</v>
      </c>
      <c r="BS86" s="3"/>
      <c r="BT86" s="219">
        <f t="shared" ref="BT86:CE91" si="149">BT77*$AY17/12</f>
        <v>0</v>
      </c>
      <c r="BU86" s="219">
        <f t="shared" si="149"/>
        <v>0</v>
      </c>
      <c r="BV86" s="219">
        <f t="shared" si="149"/>
        <v>0</v>
      </c>
      <c r="BW86" s="219">
        <f t="shared" si="149"/>
        <v>0</v>
      </c>
      <c r="BX86" s="219">
        <f t="shared" si="149"/>
        <v>0</v>
      </c>
      <c r="BY86" s="219">
        <f t="shared" si="149"/>
        <v>0</v>
      </c>
      <c r="BZ86" s="219">
        <f t="shared" si="149"/>
        <v>0</v>
      </c>
      <c r="CA86" s="219">
        <f t="shared" si="149"/>
        <v>0</v>
      </c>
      <c r="CB86" s="219">
        <f t="shared" si="149"/>
        <v>0</v>
      </c>
      <c r="CC86" s="219">
        <f t="shared" si="149"/>
        <v>0</v>
      </c>
      <c r="CD86" s="219">
        <f t="shared" si="149"/>
        <v>0</v>
      </c>
      <c r="CE86" s="219">
        <f t="shared" si="149"/>
        <v>0</v>
      </c>
      <c r="CF86" s="225">
        <f t="shared" si="146"/>
        <v>0</v>
      </c>
      <c r="CO86" s="79">
        <f>$CG$17</f>
        <v>0</v>
      </c>
      <c r="CP86" s="219">
        <f t="shared" ref="CP86:DA91" si="150">CP77*$CI17/12</f>
        <v>0</v>
      </c>
      <c r="CQ86" s="219">
        <f t="shared" si="150"/>
        <v>0</v>
      </c>
      <c r="CR86" s="219">
        <f t="shared" si="150"/>
        <v>0</v>
      </c>
      <c r="CS86" s="219">
        <f t="shared" si="150"/>
        <v>0</v>
      </c>
      <c r="CT86" s="219">
        <f t="shared" si="150"/>
        <v>0</v>
      </c>
      <c r="CU86" s="219">
        <f t="shared" si="150"/>
        <v>0</v>
      </c>
      <c r="CV86" s="219">
        <f t="shared" si="150"/>
        <v>0</v>
      </c>
      <c r="CW86" s="219">
        <f t="shared" si="150"/>
        <v>0</v>
      </c>
      <c r="CX86" s="219">
        <f t="shared" si="150"/>
        <v>0</v>
      </c>
      <c r="CY86" s="219">
        <f t="shared" si="150"/>
        <v>0</v>
      </c>
      <c r="CZ86" s="219">
        <f t="shared" si="150"/>
        <v>0</v>
      </c>
      <c r="DA86" s="219">
        <f t="shared" si="150"/>
        <v>0</v>
      </c>
      <c r="DB86" s="225">
        <f t="shared" si="148"/>
        <v>0</v>
      </c>
    </row>
    <row r="87" spans="1:106" ht="13" x14ac:dyDescent="0.3">
      <c r="A87" s="79">
        <f>'Beräkningshjälp Lån'!$A$5</f>
        <v>0</v>
      </c>
      <c r="B87" s="196">
        <f>$D$18</f>
        <v>0</v>
      </c>
      <c r="C87" s="196"/>
      <c r="D87" s="196"/>
      <c r="E87" s="196"/>
      <c r="F87" s="196"/>
      <c r="G87" s="196"/>
      <c r="H87" s="196"/>
      <c r="I87" s="196"/>
      <c r="J87" s="219">
        <f t="shared" si="137"/>
        <v>0</v>
      </c>
      <c r="K87" s="219">
        <f t="shared" si="137"/>
        <v>0</v>
      </c>
      <c r="L87" s="219">
        <f t="shared" si="137"/>
        <v>0</v>
      </c>
      <c r="M87" s="219">
        <f t="shared" si="137"/>
        <v>0</v>
      </c>
      <c r="N87" s="219">
        <f t="shared" si="137"/>
        <v>0</v>
      </c>
      <c r="O87" s="219">
        <f t="shared" si="137"/>
        <v>0</v>
      </c>
      <c r="P87" s="219">
        <f t="shared" si="137"/>
        <v>0</v>
      </c>
      <c r="Q87" s="219">
        <f t="shared" si="137"/>
        <v>0</v>
      </c>
      <c r="R87" s="219">
        <f t="shared" si="137"/>
        <v>0</v>
      </c>
      <c r="S87" s="219">
        <f t="shared" si="137"/>
        <v>0</v>
      </c>
      <c r="T87" s="219">
        <f t="shared" si="137"/>
        <v>0</v>
      </c>
      <c r="U87" s="219">
        <f t="shared" si="137"/>
        <v>0</v>
      </c>
      <c r="V87" s="225">
        <f t="shared" si="138"/>
        <v>0</v>
      </c>
      <c r="W87" s="219">
        <f t="shared" si="139"/>
        <v>0</v>
      </c>
      <c r="X87" s="219">
        <f t="shared" si="139"/>
        <v>0</v>
      </c>
      <c r="Y87" s="219">
        <f t="shared" si="139"/>
        <v>0</v>
      </c>
      <c r="Z87" s="219">
        <f t="shared" si="139"/>
        <v>0</v>
      </c>
      <c r="AA87" s="219">
        <f t="shared" si="139"/>
        <v>0</v>
      </c>
      <c r="AB87" s="219">
        <f t="shared" si="139"/>
        <v>0</v>
      </c>
      <c r="AC87" s="219">
        <f t="shared" si="139"/>
        <v>0</v>
      </c>
      <c r="AD87" s="219">
        <f t="shared" si="139"/>
        <v>0</v>
      </c>
      <c r="AE87" s="219">
        <f t="shared" si="139"/>
        <v>0</v>
      </c>
      <c r="AF87" s="219">
        <f t="shared" si="139"/>
        <v>0</v>
      </c>
      <c r="AG87" s="219">
        <f t="shared" si="139"/>
        <v>0</v>
      </c>
      <c r="AH87" s="219">
        <f t="shared" si="139"/>
        <v>0</v>
      </c>
      <c r="AI87" s="225">
        <f t="shared" si="140"/>
        <v>0</v>
      </c>
      <c r="AJ87" s="219">
        <f t="shared" si="141"/>
        <v>0</v>
      </c>
      <c r="AK87" s="219">
        <f t="shared" si="141"/>
        <v>0</v>
      </c>
      <c r="AL87" s="219">
        <f t="shared" si="141"/>
        <v>0</v>
      </c>
      <c r="AM87" s="219">
        <f t="shared" si="141"/>
        <v>0</v>
      </c>
      <c r="AN87" s="219">
        <f t="shared" si="141"/>
        <v>0</v>
      </c>
      <c r="AO87" s="219">
        <f t="shared" si="141"/>
        <v>0</v>
      </c>
      <c r="AP87" s="219">
        <f t="shared" si="141"/>
        <v>0</v>
      </c>
      <c r="AQ87" s="219">
        <f t="shared" si="141"/>
        <v>0</v>
      </c>
      <c r="AR87" s="219">
        <f t="shared" si="141"/>
        <v>0</v>
      </c>
      <c r="AS87" s="219">
        <f t="shared" si="141"/>
        <v>0</v>
      </c>
      <c r="AT87" s="219">
        <f t="shared" si="141"/>
        <v>0</v>
      </c>
      <c r="AU87" s="219">
        <f t="shared" si="141"/>
        <v>0</v>
      </c>
      <c r="AV87" s="225">
        <f t="shared" si="142"/>
        <v>0</v>
      </c>
      <c r="BE87" s="79">
        <f>$AW$18</f>
        <v>0</v>
      </c>
      <c r="BF87" s="219">
        <f t="shared" si="143"/>
        <v>0</v>
      </c>
      <c r="BG87" s="219">
        <f t="shared" si="143"/>
        <v>0</v>
      </c>
      <c r="BH87" s="219">
        <f t="shared" si="143"/>
        <v>0</v>
      </c>
      <c r="BI87" s="219">
        <f t="shared" si="143"/>
        <v>0</v>
      </c>
      <c r="BJ87" s="219">
        <f t="shared" si="143"/>
        <v>0</v>
      </c>
      <c r="BK87" s="219">
        <f t="shared" si="143"/>
        <v>0</v>
      </c>
      <c r="BL87" s="219">
        <f t="shared" si="143"/>
        <v>0</v>
      </c>
      <c r="BM87" s="219">
        <f t="shared" si="143"/>
        <v>0</v>
      </c>
      <c r="BN87" s="219">
        <f t="shared" si="143"/>
        <v>0</v>
      </c>
      <c r="BO87" s="219">
        <f t="shared" si="143"/>
        <v>0</v>
      </c>
      <c r="BP87" s="219">
        <f t="shared" si="143"/>
        <v>0</v>
      </c>
      <c r="BQ87" s="219">
        <f t="shared" si="143"/>
        <v>0</v>
      </c>
      <c r="BR87" s="225">
        <f t="shared" si="144"/>
        <v>0</v>
      </c>
      <c r="BS87" s="3"/>
      <c r="BT87" s="219">
        <f>BT78*$AY18/12</f>
        <v>0</v>
      </c>
      <c r="BU87" s="219">
        <f t="shared" si="149"/>
        <v>0</v>
      </c>
      <c r="BV87" s="219">
        <f t="shared" si="149"/>
        <v>0</v>
      </c>
      <c r="BW87" s="219">
        <f t="shared" si="149"/>
        <v>0</v>
      </c>
      <c r="BX87" s="219">
        <f t="shared" si="149"/>
        <v>0</v>
      </c>
      <c r="BY87" s="219">
        <f t="shared" si="149"/>
        <v>0</v>
      </c>
      <c r="BZ87" s="219">
        <f t="shared" si="149"/>
        <v>0</v>
      </c>
      <c r="CA87" s="219">
        <f t="shared" si="149"/>
        <v>0</v>
      </c>
      <c r="CB87" s="219">
        <f t="shared" si="149"/>
        <v>0</v>
      </c>
      <c r="CC87" s="219">
        <f t="shared" si="149"/>
        <v>0</v>
      </c>
      <c r="CD87" s="219">
        <f t="shared" si="149"/>
        <v>0</v>
      </c>
      <c r="CE87" s="219">
        <f t="shared" si="149"/>
        <v>0</v>
      </c>
      <c r="CF87" s="225">
        <f t="shared" si="146"/>
        <v>0</v>
      </c>
      <c r="CO87" s="79">
        <f>$CG$18</f>
        <v>0</v>
      </c>
      <c r="CP87" s="219">
        <f t="shared" si="150"/>
        <v>0</v>
      </c>
      <c r="CQ87" s="219">
        <f t="shared" si="150"/>
        <v>0</v>
      </c>
      <c r="CR87" s="219">
        <f t="shared" si="150"/>
        <v>0</v>
      </c>
      <c r="CS87" s="219">
        <f t="shared" si="150"/>
        <v>0</v>
      </c>
      <c r="CT87" s="219">
        <f t="shared" si="150"/>
        <v>0</v>
      </c>
      <c r="CU87" s="219">
        <f t="shared" si="150"/>
        <v>0</v>
      </c>
      <c r="CV87" s="219">
        <f t="shared" si="150"/>
        <v>0</v>
      </c>
      <c r="CW87" s="219">
        <f t="shared" si="150"/>
        <v>0</v>
      </c>
      <c r="CX87" s="219">
        <f t="shared" si="150"/>
        <v>0</v>
      </c>
      <c r="CY87" s="219">
        <f t="shared" si="150"/>
        <v>0</v>
      </c>
      <c r="CZ87" s="219">
        <f t="shared" si="150"/>
        <v>0</v>
      </c>
      <c r="DA87" s="219">
        <f t="shared" si="150"/>
        <v>0</v>
      </c>
      <c r="DB87" s="225">
        <f t="shared" si="148"/>
        <v>0</v>
      </c>
    </row>
    <row r="88" spans="1:106" ht="13" x14ac:dyDescent="0.3">
      <c r="A88" s="79">
        <f>'Beräkningshjälp Lån'!$A$6</f>
        <v>0</v>
      </c>
      <c r="B88" s="196">
        <f>$D$19</f>
        <v>0</v>
      </c>
      <c r="C88" s="196"/>
      <c r="D88" s="196"/>
      <c r="E88" s="196"/>
      <c r="F88" s="196"/>
      <c r="G88" s="196"/>
      <c r="H88" s="196"/>
      <c r="I88" s="196"/>
      <c r="J88" s="219">
        <f t="shared" si="137"/>
        <v>0</v>
      </c>
      <c r="K88" s="219">
        <f t="shared" si="137"/>
        <v>0</v>
      </c>
      <c r="L88" s="219">
        <f t="shared" si="137"/>
        <v>0</v>
      </c>
      <c r="M88" s="219">
        <f t="shared" si="137"/>
        <v>0</v>
      </c>
      <c r="N88" s="219">
        <f t="shared" si="137"/>
        <v>0</v>
      </c>
      <c r="O88" s="219">
        <f t="shared" si="137"/>
        <v>0</v>
      </c>
      <c r="P88" s="219">
        <f t="shared" si="137"/>
        <v>0</v>
      </c>
      <c r="Q88" s="219">
        <f t="shared" si="137"/>
        <v>0</v>
      </c>
      <c r="R88" s="219">
        <f t="shared" si="137"/>
        <v>0</v>
      </c>
      <c r="S88" s="219">
        <f t="shared" si="137"/>
        <v>0</v>
      </c>
      <c r="T88" s="219">
        <f t="shared" si="137"/>
        <v>0</v>
      </c>
      <c r="U88" s="219">
        <f t="shared" si="137"/>
        <v>0</v>
      </c>
      <c r="V88" s="225">
        <f t="shared" si="138"/>
        <v>0</v>
      </c>
      <c r="W88" s="219">
        <f t="shared" si="139"/>
        <v>0</v>
      </c>
      <c r="X88" s="219">
        <f t="shared" si="139"/>
        <v>0</v>
      </c>
      <c r="Y88" s="219">
        <f t="shared" si="139"/>
        <v>0</v>
      </c>
      <c r="Z88" s="219">
        <f t="shared" si="139"/>
        <v>0</v>
      </c>
      <c r="AA88" s="219">
        <f t="shared" si="139"/>
        <v>0</v>
      </c>
      <c r="AB88" s="219">
        <f t="shared" si="139"/>
        <v>0</v>
      </c>
      <c r="AC88" s="219">
        <f t="shared" si="139"/>
        <v>0</v>
      </c>
      <c r="AD88" s="219">
        <f t="shared" si="139"/>
        <v>0</v>
      </c>
      <c r="AE88" s="219">
        <f t="shared" si="139"/>
        <v>0</v>
      </c>
      <c r="AF88" s="219">
        <f t="shared" si="139"/>
        <v>0</v>
      </c>
      <c r="AG88" s="219">
        <f t="shared" si="139"/>
        <v>0</v>
      </c>
      <c r="AH88" s="219">
        <f t="shared" si="139"/>
        <v>0</v>
      </c>
      <c r="AI88" s="225">
        <f t="shared" si="140"/>
        <v>0</v>
      </c>
      <c r="AJ88" s="219">
        <f t="shared" si="141"/>
        <v>0</v>
      </c>
      <c r="AK88" s="219">
        <f t="shared" si="141"/>
        <v>0</v>
      </c>
      <c r="AL88" s="219">
        <f t="shared" si="141"/>
        <v>0</v>
      </c>
      <c r="AM88" s="219">
        <f t="shared" si="141"/>
        <v>0</v>
      </c>
      <c r="AN88" s="219">
        <f t="shared" si="141"/>
        <v>0</v>
      </c>
      <c r="AO88" s="219">
        <f t="shared" si="141"/>
        <v>0</v>
      </c>
      <c r="AP88" s="219">
        <f t="shared" si="141"/>
        <v>0</v>
      </c>
      <c r="AQ88" s="219">
        <f t="shared" si="141"/>
        <v>0</v>
      </c>
      <c r="AR88" s="219">
        <f t="shared" si="141"/>
        <v>0</v>
      </c>
      <c r="AS88" s="219">
        <f t="shared" si="141"/>
        <v>0</v>
      </c>
      <c r="AT88" s="219">
        <f t="shared" si="141"/>
        <v>0</v>
      </c>
      <c r="AU88" s="219">
        <f t="shared" si="141"/>
        <v>0</v>
      </c>
      <c r="AV88" s="225">
        <f t="shared" si="142"/>
        <v>0</v>
      </c>
      <c r="BE88" s="79">
        <f>$AW$19</f>
        <v>0</v>
      </c>
      <c r="BF88" s="219">
        <f t="shared" si="143"/>
        <v>0</v>
      </c>
      <c r="BG88" s="219">
        <f t="shared" si="143"/>
        <v>0</v>
      </c>
      <c r="BH88" s="219">
        <f t="shared" si="143"/>
        <v>0</v>
      </c>
      <c r="BI88" s="219">
        <f t="shared" si="143"/>
        <v>0</v>
      </c>
      <c r="BJ88" s="219">
        <f t="shared" si="143"/>
        <v>0</v>
      </c>
      <c r="BK88" s="219">
        <f t="shared" si="143"/>
        <v>0</v>
      </c>
      <c r="BL88" s="219">
        <f t="shared" si="143"/>
        <v>0</v>
      </c>
      <c r="BM88" s="219">
        <f t="shared" si="143"/>
        <v>0</v>
      </c>
      <c r="BN88" s="219">
        <f t="shared" si="143"/>
        <v>0</v>
      </c>
      <c r="BO88" s="219">
        <f t="shared" si="143"/>
        <v>0</v>
      </c>
      <c r="BP88" s="219">
        <f t="shared" si="143"/>
        <v>0</v>
      </c>
      <c r="BQ88" s="219">
        <f t="shared" si="143"/>
        <v>0</v>
      </c>
      <c r="BR88" s="225">
        <f t="shared" si="144"/>
        <v>0</v>
      </c>
      <c r="BS88" s="3"/>
      <c r="BT88" s="219">
        <f t="shared" si="149"/>
        <v>0</v>
      </c>
      <c r="BU88" s="219">
        <f t="shared" si="149"/>
        <v>0</v>
      </c>
      <c r="BV88" s="219">
        <f t="shared" si="149"/>
        <v>0</v>
      </c>
      <c r="BW88" s="219">
        <f t="shared" si="149"/>
        <v>0</v>
      </c>
      <c r="BX88" s="219">
        <f t="shared" si="149"/>
        <v>0</v>
      </c>
      <c r="BY88" s="219">
        <f t="shared" si="149"/>
        <v>0</v>
      </c>
      <c r="BZ88" s="219">
        <f t="shared" si="149"/>
        <v>0</v>
      </c>
      <c r="CA88" s="219">
        <f t="shared" si="149"/>
        <v>0</v>
      </c>
      <c r="CB88" s="219">
        <f t="shared" si="149"/>
        <v>0</v>
      </c>
      <c r="CC88" s="219">
        <f t="shared" si="149"/>
        <v>0</v>
      </c>
      <c r="CD88" s="219">
        <f t="shared" si="149"/>
        <v>0</v>
      </c>
      <c r="CE88" s="219">
        <f t="shared" si="149"/>
        <v>0</v>
      </c>
      <c r="CF88" s="225">
        <f t="shared" si="146"/>
        <v>0</v>
      </c>
      <c r="CO88" s="79">
        <f>$CG$19</f>
        <v>0</v>
      </c>
      <c r="CP88" s="219">
        <f t="shared" si="150"/>
        <v>0</v>
      </c>
      <c r="CQ88" s="219">
        <f t="shared" si="150"/>
        <v>0</v>
      </c>
      <c r="CR88" s="219">
        <f t="shared" si="150"/>
        <v>0</v>
      </c>
      <c r="CS88" s="219">
        <f t="shared" si="150"/>
        <v>0</v>
      </c>
      <c r="CT88" s="219">
        <f t="shared" si="150"/>
        <v>0</v>
      </c>
      <c r="CU88" s="219">
        <f t="shared" si="150"/>
        <v>0</v>
      </c>
      <c r="CV88" s="219">
        <f t="shared" si="150"/>
        <v>0</v>
      </c>
      <c r="CW88" s="219">
        <f t="shared" si="150"/>
        <v>0</v>
      </c>
      <c r="CX88" s="219">
        <f t="shared" si="150"/>
        <v>0</v>
      </c>
      <c r="CY88" s="219">
        <f t="shared" si="150"/>
        <v>0</v>
      </c>
      <c r="CZ88" s="219">
        <f t="shared" si="150"/>
        <v>0</v>
      </c>
      <c r="DA88" s="219">
        <f t="shared" si="150"/>
        <v>0</v>
      </c>
      <c r="DB88" s="225">
        <f t="shared" si="148"/>
        <v>0</v>
      </c>
    </row>
    <row r="89" spans="1:106" ht="13" x14ac:dyDescent="0.3">
      <c r="A89" s="79">
        <f>'Beräkningshjälp Lån'!$A$7</f>
        <v>0</v>
      </c>
      <c r="B89" s="196">
        <f>$D$20</f>
        <v>0</v>
      </c>
      <c r="C89" s="196"/>
      <c r="D89" s="196"/>
      <c r="E89" s="196"/>
      <c r="F89" s="196"/>
      <c r="G89" s="196"/>
      <c r="H89" s="196"/>
      <c r="I89" s="196"/>
      <c r="J89" s="219">
        <f t="shared" si="137"/>
        <v>0</v>
      </c>
      <c r="K89" s="219">
        <f t="shared" si="137"/>
        <v>0</v>
      </c>
      <c r="L89" s="219">
        <f t="shared" si="137"/>
        <v>0</v>
      </c>
      <c r="M89" s="219">
        <f t="shared" si="137"/>
        <v>0</v>
      </c>
      <c r="N89" s="219">
        <f t="shared" si="137"/>
        <v>0</v>
      </c>
      <c r="O89" s="219">
        <f t="shared" si="137"/>
        <v>0</v>
      </c>
      <c r="P89" s="219">
        <f t="shared" si="137"/>
        <v>0</v>
      </c>
      <c r="Q89" s="219">
        <f t="shared" si="137"/>
        <v>0</v>
      </c>
      <c r="R89" s="219">
        <f t="shared" si="137"/>
        <v>0</v>
      </c>
      <c r="S89" s="219">
        <f t="shared" si="137"/>
        <v>0</v>
      </c>
      <c r="T89" s="219">
        <f t="shared" si="137"/>
        <v>0</v>
      </c>
      <c r="U89" s="219">
        <f t="shared" si="137"/>
        <v>0</v>
      </c>
      <c r="V89" s="225">
        <f t="shared" si="138"/>
        <v>0</v>
      </c>
      <c r="W89" s="219">
        <f t="shared" si="139"/>
        <v>0</v>
      </c>
      <c r="X89" s="219">
        <f t="shared" si="139"/>
        <v>0</v>
      </c>
      <c r="Y89" s="219">
        <f t="shared" si="139"/>
        <v>0</v>
      </c>
      <c r="Z89" s="219">
        <f t="shared" si="139"/>
        <v>0</v>
      </c>
      <c r="AA89" s="219">
        <f t="shared" si="139"/>
        <v>0</v>
      </c>
      <c r="AB89" s="219">
        <f t="shared" si="139"/>
        <v>0</v>
      </c>
      <c r="AC89" s="219">
        <f t="shared" si="139"/>
        <v>0</v>
      </c>
      <c r="AD89" s="219">
        <f t="shared" si="139"/>
        <v>0</v>
      </c>
      <c r="AE89" s="219">
        <f t="shared" si="139"/>
        <v>0</v>
      </c>
      <c r="AF89" s="219">
        <f t="shared" si="139"/>
        <v>0</v>
      </c>
      <c r="AG89" s="219">
        <f t="shared" si="139"/>
        <v>0</v>
      </c>
      <c r="AH89" s="219">
        <f t="shared" si="139"/>
        <v>0</v>
      </c>
      <c r="AI89" s="225">
        <f t="shared" si="140"/>
        <v>0</v>
      </c>
      <c r="AJ89" s="219">
        <f t="shared" si="141"/>
        <v>0</v>
      </c>
      <c r="AK89" s="219">
        <f t="shared" si="141"/>
        <v>0</v>
      </c>
      <c r="AL89" s="219">
        <f t="shared" si="141"/>
        <v>0</v>
      </c>
      <c r="AM89" s="219">
        <f t="shared" si="141"/>
        <v>0</v>
      </c>
      <c r="AN89" s="219">
        <f t="shared" si="141"/>
        <v>0</v>
      </c>
      <c r="AO89" s="219">
        <f t="shared" si="141"/>
        <v>0</v>
      </c>
      <c r="AP89" s="219">
        <f t="shared" si="141"/>
        <v>0</v>
      </c>
      <c r="AQ89" s="219">
        <f t="shared" si="141"/>
        <v>0</v>
      </c>
      <c r="AR89" s="219">
        <f t="shared" si="141"/>
        <v>0</v>
      </c>
      <c r="AS89" s="219">
        <f t="shared" si="141"/>
        <v>0</v>
      </c>
      <c r="AT89" s="219">
        <f t="shared" si="141"/>
        <v>0</v>
      </c>
      <c r="AU89" s="219">
        <f t="shared" si="141"/>
        <v>0</v>
      </c>
      <c r="AV89" s="225">
        <f t="shared" si="142"/>
        <v>0</v>
      </c>
      <c r="BE89" s="79">
        <f>$AW$20</f>
        <v>0</v>
      </c>
      <c r="BF89" s="219">
        <f t="shared" si="143"/>
        <v>0</v>
      </c>
      <c r="BG89" s="219">
        <f t="shared" si="143"/>
        <v>0</v>
      </c>
      <c r="BH89" s="219">
        <f t="shared" si="143"/>
        <v>0</v>
      </c>
      <c r="BI89" s="219">
        <f t="shared" si="143"/>
        <v>0</v>
      </c>
      <c r="BJ89" s="219">
        <f t="shared" si="143"/>
        <v>0</v>
      </c>
      <c r="BK89" s="219">
        <f t="shared" si="143"/>
        <v>0</v>
      </c>
      <c r="BL89" s="219">
        <f t="shared" si="143"/>
        <v>0</v>
      </c>
      <c r="BM89" s="219">
        <f t="shared" si="143"/>
        <v>0</v>
      </c>
      <c r="BN89" s="219">
        <f t="shared" si="143"/>
        <v>0</v>
      </c>
      <c r="BO89" s="219">
        <f t="shared" si="143"/>
        <v>0</v>
      </c>
      <c r="BP89" s="219">
        <f t="shared" si="143"/>
        <v>0</v>
      </c>
      <c r="BQ89" s="219">
        <f t="shared" si="143"/>
        <v>0</v>
      </c>
      <c r="BR89" s="225">
        <f t="shared" si="144"/>
        <v>0</v>
      </c>
      <c r="BS89" s="3"/>
      <c r="BT89" s="219">
        <f t="shared" si="149"/>
        <v>0</v>
      </c>
      <c r="BU89" s="219">
        <f t="shared" si="149"/>
        <v>0</v>
      </c>
      <c r="BV89" s="219">
        <f t="shared" si="149"/>
        <v>0</v>
      </c>
      <c r="BW89" s="219">
        <f t="shared" si="149"/>
        <v>0</v>
      </c>
      <c r="BX89" s="219">
        <f t="shared" si="149"/>
        <v>0</v>
      </c>
      <c r="BY89" s="219">
        <f t="shared" si="149"/>
        <v>0</v>
      </c>
      <c r="BZ89" s="219">
        <f t="shared" si="149"/>
        <v>0</v>
      </c>
      <c r="CA89" s="219">
        <f t="shared" si="149"/>
        <v>0</v>
      </c>
      <c r="CB89" s="219">
        <f t="shared" si="149"/>
        <v>0</v>
      </c>
      <c r="CC89" s="219">
        <f t="shared" si="149"/>
        <v>0</v>
      </c>
      <c r="CD89" s="219">
        <f t="shared" si="149"/>
        <v>0</v>
      </c>
      <c r="CE89" s="219">
        <f t="shared" si="149"/>
        <v>0</v>
      </c>
      <c r="CF89" s="225">
        <f t="shared" si="146"/>
        <v>0</v>
      </c>
      <c r="CO89" s="79">
        <f>$CG$20</f>
        <v>0</v>
      </c>
      <c r="CP89" s="219">
        <f t="shared" si="150"/>
        <v>0</v>
      </c>
      <c r="CQ89" s="219">
        <f t="shared" si="150"/>
        <v>0</v>
      </c>
      <c r="CR89" s="219">
        <f t="shared" si="150"/>
        <v>0</v>
      </c>
      <c r="CS89" s="219">
        <f t="shared" si="150"/>
        <v>0</v>
      </c>
      <c r="CT89" s="219">
        <f t="shared" si="150"/>
        <v>0</v>
      </c>
      <c r="CU89" s="219">
        <f t="shared" si="150"/>
        <v>0</v>
      </c>
      <c r="CV89" s="219">
        <f t="shared" si="150"/>
        <v>0</v>
      </c>
      <c r="CW89" s="219">
        <f t="shared" si="150"/>
        <v>0</v>
      </c>
      <c r="CX89" s="219">
        <f t="shared" si="150"/>
        <v>0</v>
      </c>
      <c r="CY89" s="219">
        <f t="shared" si="150"/>
        <v>0</v>
      </c>
      <c r="CZ89" s="219">
        <f t="shared" si="150"/>
        <v>0</v>
      </c>
      <c r="DA89" s="219">
        <f t="shared" si="150"/>
        <v>0</v>
      </c>
      <c r="DB89" s="225">
        <f t="shared" si="148"/>
        <v>0</v>
      </c>
    </row>
    <row r="90" spans="1:106" ht="13" x14ac:dyDescent="0.3">
      <c r="A90" s="79">
        <f>'Beräkningshjälp Lån'!$A$8</f>
        <v>0</v>
      </c>
      <c r="B90" s="196">
        <f>$D$21</f>
        <v>0</v>
      </c>
      <c r="C90" s="196"/>
      <c r="D90" s="196"/>
      <c r="E90" s="196"/>
      <c r="F90" s="196"/>
      <c r="G90" s="196"/>
      <c r="H90" s="196"/>
      <c r="I90" s="196"/>
      <c r="J90" s="219">
        <f t="shared" si="137"/>
        <v>0</v>
      </c>
      <c r="K90" s="219">
        <f t="shared" si="137"/>
        <v>0</v>
      </c>
      <c r="L90" s="219">
        <f t="shared" si="137"/>
        <v>0</v>
      </c>
      <c r="M90" s="219">
        <f t="shared" si="137"/>
        <v>0</v>
      </c>
      <c r="N90" s="219">
        <f t="shared" si="137"/>
        <v>0</v>
      </c>
      <c r="O90" s="219">
        <f t="shared" si="137"/>
        <v>0</v>
      </c>
      <c r="P90" s="219">
        <f t="shared" si="137"/>
        <v>0</v>
      </c>
      <c r="Q90" s="219">
        <f t="shared" si="137"/>
        <v>0</v>
      </c>
      <c r="R90" s="219">
        <f t="shared" si="137"/>
        <v>0</v>
      </c>
      <c r="S90" s="219">
        <f t="shared" si="137"/>
        <v>0</v>
      </c>
      <c r="T90" s="219">
        <f t="shared" si="137"/>
        <v>0</v>
      </c>
      <c r="U90" s="219">
        <f t="shared" si="137"/>
        <v>0</v>
      </c>
      <c r="V90" s="225">
        <f t="shared" si="138"/>
        <v>0</v>
      </c>
      <c r="W90" s="219">
        <f t="shared" si="139"/>
        <v>0</v>
      </c>
      <c r="X90" s="219">
        <f t="shared" si="139"/>
        <v>0</v>
      </c>
      <c r="Y90" s="219">
        <f t="shared" si="139"/>
        <v>0</v>
      </c>
      <c r="Z90" s="219">
        <f t="shared" si="139"/>
        <v>0</v>
      </c>
      <c r="AA90" s="219">
        <f t="shared" si="139"/>
        <v>0</v>
      </c>
      <c r="AB90" s="219">
        <f t="shared" si="139"/>
        <v>0</v>
      </c>
      <c r="AC90" s="219">
        <f t="shared" si="139"/>
        <v>0</v>
      </c>
      <c r="AD90" s="219">
        <f t="shared" si="139"/>
        <v>0</v>
      </c>
      <c r="AE90" s="219">
        <f t="shared" si="139"/>
        <v>0</v>
      </c>
      <c r="AF90" s="219">
        <f t="shared" si="139"/>
        <v>0</v>
      </c>
      <c r="AG90" s="219">
        <f t="shared" si="139"/>
        <v>0</v>
      </c>
      <c r="AH90" s="219">
        <f t="shared" si="139"/>
        <v>0</v>
      </c>
      <c r="AI90" s="225">
        <f t="shared" si="140"/>
        <v>0</v>
      </c>
      <c r="AJ90" s="219">
        <f t="shared" si="141"/>
        <v>0</v>
      </c>
      <c r="AK90" s="219">
        <f t="shared" si="141"/>
        <v>0</v>
      </c>
      <c r="AL90" s="219">
        <f t="shared" si="141"/>
        <v>0</v>
      </c>
      <c r="AM90" s="219">
        <f t="shared" si="141"/>
        <v>0</v>
      </c>
      <c r="AN90" s="219">
        <f t="shared" si="141"/>
        <v>0</v>
      </c>
      <c r="AO90" s="219">
        <f t="shared" si="141"/>
        <v>0</v>
      </c>
      <c r="AP90" s="219">
        <f t="shared" si="141"/>
        <v>0</v>
      </c>
      <c r="AQ90" s="219">
        <f t="shared" si="141"/>
        <v>0</v>
      </c>
      <c r="AR90" s="219">
        <f t="shared" si="141"/>
        <v>0</v>
      </c>
      <c r="AS90" s="219">
        <f t="shared" si="141"/>
        <v>0</v>
      </c>
      <c r="AT90" s="219">
        <f t="shared" si="141"/>
        <v>0</v>
      </c>
      <c r="AU90" s="219">
        <f t="shared" si="141"/>
        <v>0</v>
      </c>
      <c r="AV90" s="225">
        <f t="shared" si="142"/>
        <v>0</v>
      </c>
      <c r="BE90" s="79">
        <f>$AW$21</f>
        <v>0</v>
      </c>
      <c r="BF90" s="219">
        <f t="shared" si="143"/>
        <v>0</v>
      </c>
      <c r="BG90" s="219">
        <f t="shared" si="143"/>
        <v>0</v>
      </c>
      <c r="BH90" s="219">
        <f t="shared" si="143"/>
        <v>0</v>
      </c>
      <c r="BI90" s="219">
        <f t="shared" si="143"/>
        <v>0</v>
      </c>
      <c r="BJ90" s="219">
        <f t="shared" si="143"/>
        <v>0</v>
      </c>
      <c r="BK90" s="219">
        <f t="shared" si="143"/>
        <v>0</v>
      </c>
      <c r="BL90" s="219">
        <f t="shared" si="143"/>
        <v>0</v>
      </c>
      <c r="BM90" s="219">
        <f t="shared" si="143"/>
        <v>0</v>
      </c>
      <c r="BN90" s="219">
        <f t="shared" si="143"/>
        <v>0</v>
      </c>
      <c r="BO90" s="219">
        <f t="shared" si="143"/>
        <v>0</v>
      </c>
      <c r="BP90" s="219">
        <f t="shared" si="143"/>
        <v>0</v>
      </c>
      <c r="BQ90" s="219">
        <f t="shared" si="143"/>
        <v>0</v>
      </c>
      <c r="BR90" s="225">
        <f t="shared" si="144"/>
        <v>0</v>
      </c>
      <c r="BS90" s="3"/>
      <c r="BT90" s="219">
        <f t="shared" si="149"/>
        <v>0</v>
      </c>
      <c r="BU90" s="219">
        <f t="shared" si="149"/>
        <v>0</v>
      </c>
      <c r="BV90" s="219">
        <f t="shared" si="149"/>
        <v>0</v>
      </c>
      <c r="BW90" s="219">
        <f t="shared" si="149"/>
        <v>0</v>
      </c>
      <c r="BX90" s="219">
        <f t="shared" si="149"/>
        <v>0</v>
      </c>
      <c r="BY90" s="219">
        <f t="shared" si="149"/>
        <v>0</v>
      </c>
      <c r="BZ90" s="219">
        <f t="shared" si="149"/>
        <v>0</v>
      </c>
      <c r="CA90" s="219">
        <f t="shared" si="149"/>
        <v>0</v>
      </c>
      <c r="CB90" s="219">
        <f t="shared" si="149"/>
        <v>0</v>
      </c>
      <c r="CC90" s="219">
        <f t="shared" si="149"/>
        <v>0</v>
      </c>
      <c r="CD90" s="219">
        <f t="shared" si="149"/>
        <v>0</v>
      </c>
      <c r="CE90" s="219">
        <f t="shared" si="149"/>
        <v>0</v>
      </c>
      <c r="CF90" s="225">
        <f t="shared" si="146"/>
        <v>0</v>
      </c>
      <c r="CO90" s="79">
        <f>$CG$21</f>
        <v>0</v>
      </c>
      <c r="CP90" s="219">
        <f t="shared" si="150"/>
        <v>0</v>
      </c>
      <c r="CQ90" s="219">
        <f t="shared" si="150"/>
        <v>0</v>
      </c>
      <c r="CR90" s="219">
        <f t="shared" si="150"/>
        <v>0</v>
      </c>
      <c r="CS90" s="219">
        <f t="shared" si="150"/>
        <v>0</v>
      </c>
      <c r="CT90" s="219">
        <f t="shared" si="150"/>
        <v>0</v>
      </c>
      <c r="CU90" s="219">
        <f t="shared" si="150"/>
        <v>0</v>
      </c>
      <c r="CV90" s="219">
        <f t="shared" si="150"/>
        <v>0</v>
      </c>
      <c r="CW90" s="219">
        <f t="shared" si="150"/>
        <v>0</v>
      </c>
      <c r="CX90" s="219">
        <f t="shared" si="150"/>
        <v>0</v>
      </c>
      <c r="CY90" s="219">
        <f t="shared" si="150"/>
        <v>0</v>
      </c>
      <c r="CZ90" s="219">
        <f t="shared" si="150"/>
        <v>0</v>
      </c>
      <c r="DA90" s="219">
        <f t="shared" si="150"/>
        <v>0</v>
      </c>
      <c r="DB90" s="225">
        <f t="shared" si="148"/>
        <v>0</v>
      </c>
    </row>
    <row r="91" spans="1:106" ht="13" x14ac:dyDescent="0.3">
      <c r="A91" s="79">
        <f>'Beräkningshjälp Lån'!$A$9</f>
        <v>0</v>
      </c>
      <c r="B91" s="196">
        <f>$D$22</f>
        <v>0</v>
      </c>
      <c r="C91" s="196"/>
      <c r="D91" s="196"/>
      <c r="E91" s="196"/>
      <c r="F91" s="196"/>
      <c r="G91" s="196"/>
      <c r="H91" s="196"/>
      <c r="I91" s="196"/>
      <c r="J91" s="219">
        <f t="shared" si="137"/>
        <v>0</v>
      </c>
      <c r="K91" s="219">
        <f t="shared" si="137"/>
        <v>0</v>
      </c>
      <c r="L91" s="219">
        <f t="shared" si="137"/>
        <v>0</v>
      </c>
      <c r="M91" s="219">
        <f t="shared" si="137"/>
        <v>0</v>
      </c>
      <c r="N91" s="219">
        <f t="shared" si="137"/>
        <v>0</v>
      </c>
      <c r="O91" s="219">
        <f t="shared" si="137"/>
        <v>0</v>
      </c>
      <c r="P91" s="219">
        <f t="shared" si="137"/>
        <v>0</v>
      </c>
      <c r="Q91" s="219">
        <f t="shared" si="137"/>
        <v>0</v>
      </c>
      <c r="R91" s="219">
        <f t="shared" si="137"/>
        <v>0</v>
      </c>
      <c r="S91" s="219">
        <f t="shared" si="137"/>
        <v>0</v>
      </c>
      <c r="T91" s="219">
        <f t="shared" si="137"/>
        <v>0</v>
      </c>
      <c r="U91" s="219">
        <f t="shared" si="137"/>
        <v>0</v>
      </c>
      <c r="V91" s="225">
        <f>SUM(J91:U91)</f>
        <v>0</v>
      </c>
      <c r="W91" s="219">
        <f t="shared" si="139"/>
        <v>0</v>
      </c>
      <c r="X91" s="219">
        <f t="shared" si="139"/>
        <v>0</v>
      </c>
      <c r="Y91" s="219">
        <f t="shared" si="139"/>
        <v>0</v>
      </c>
      <c r="Z91" s="219">
        <f t="shared" si="139"/>
        <v>0</v>
      </c>
      <c r="AA91" s="219">
        <f t="shared" si="139"/>
        <v>0</v>
      </c>
      <c r="AB91" s="219">
        <f t="shared" si="139"/>
        <v>0</v>
      </c>
      <c r="AC91" s="219">
        <f t="shared" si="139"/>
        <v>0</v>
      </c>
      <c r="AD91" s="219">
        <f t="shared" si="139"/>
        <v>0</v>
      </c>
      <c r="AE91" s="219">
        <f t="shared" si="139"/>
        <v>0</v>
      </c>
      <c r="AF91" s="219">
        <f t="shared" si="139"/>
        <v>0</v>
      </c>
      <c r="AG91" s="219">
        <f t="shared" si="139"/>
        <v>0</v>
      </c>
      <c r="AH91" s="219">
        <f t="shared" si="139"/>
        <v>0</v>
      </c>
      <c r="AI91" s="225">
        <f t="shared" si="140"/>
        <v>0</v>
      </c>
      <c r="AJ91" s="219">
        <f t="shared" si="141"/>
        <v>0</v>
      </c>
      <c r="AK91" s="219">
        <f t="shared" si="141"/>
        <v>0</v>
      </c>
      <c r="AL91" s="219">
        <f t="shared" si="141"/>
        <v>0</v>
      </c>
      <c r="AM91" s="219">
        <f t="shared" si="141"/>
        <v>0</v>
      </c>
      <c r="AN91" s="219">
        <f t="shared" si="141"/>
        <v>0</v>
      </c>
      <c r="AO91" s="219">
        <f t="shared" si="141"/>
        <v>0</v>
      </c>
      <c r="AP91" s="219">
        <f t="shared" si="141"/>
        <v>0</v>
      </c>
      <c r="AQ91" s="219">
        <f t="shared" si="141"/>
        <v>0</v>
      </c>
      <c r="AR91" s="219">
        <f t="shared" si="141"/>
        <v>0</v>
      </c>
      <c r="AS91" s="219">
        <f t="shared" si="141"/>
        <v>0</v>
      </c>
      <c r="AT91" s="219">
        <f t="shared" si="141"/>
        <v>0</v>
      </c>
      <c r="AU91" s="219">
        <f t="shared" si="141"/>
        <v>0</v>
      </c>
      <c r="AV91" s="225">
        <f t="shared" si="142"/>
        <v>0</v>
      </c>
      <c r="BE91" s="79">
        <f>$AW$22</f>
        <v>0</v>
      </c>
      <c r="BF91" s="219">
        <f t="shared" si="143"/>
        <v>0</v>
      </c>
      <c r="BG91" s="219">
        <f t="shared" si="143"/>
        <v>0</v>
      </c>
      <c r="BH91" s="219">
        <f t="shared" si="143"/>
        <v>0</v>
      </c>
      <c r="BI91" s="219">
        <f t="shared" si="143"/>
        <v>0</v>
      </c>
      <c r="BJ91" s="219">
        <f t="shared" si="143"/>
        <v>0</v>
      </c>
      <c r="BK91" s="219">
        <f t="shared" si="143"/>
        <v>0</v>
      </c>
      <c r="BL91" s="219">
        <f t="shared" si="143"/>
        <v>0</v>
      </c>
      <c r="BM91" s="219">
        <f t="shared" si="143"/>
        <v>0</v>
      </c>
      <c r="BN91" s="219">
        <f t="shared" si="143"/>
        <v>0</v>
      </c>
      <c r="BO91" s="219">
        <f t="shared" si="143"/>
        <v>0</v>
      </c>
      <c r="BP91" s="219">
        <f t="shared" si="143"/>
        <v>0</v>
      </c>
      <c r="BQ91" s="219">
        <f t="shared" si="143"/>
        <v>0</v>
      </c>
      <c r="BR91" s="225">
        <f t="shared" si="144"/>
        <v>0</v>
      </c>
      <c r="BS91" s="3"/>
      <c r="BT91" s="219">
        <f t="shared" si="149"/>
        <v>0</v>
      </c>
      <c r="BU91" s="219">
        <f t="shared" si="149"/>
        <v>0</v>
      </c>
      <c r="BV91" s="219">
        <f t="shared" si="149"/>
        <v>0</v>
      </c>
      <c r="BW91" s="219">
        <f t="shared" si="149"/>
        <v>0</v>
      </c>
      <c r="BX91" s="219">
        <f t="shared" si="149"/>
        <v>0</v>
      </c>
      <c r="BY91" s="219">
        <f t="shared" si="149"/>
        <v>0</v>
      </c>
      <c r="BZ91" s="219">
        <f t="shared" si="149"/>
        <v>0</v>
      </c>
      <c r="CA91" s="219">
        <f t="shared" si="149"/>
        <v>0</v>
      </c>
      <c r="CB91" s="219">
        <f t="shared" si="149"/>
        <v>0</v>
      </c>
      <c r="CC91" s="219">
        <f t="shared" si="149"/>
        <v>0</v>
      </c>
      <c r="CD91" s="219">
        <f t="shared" si="149"/>
        <v>0</v>
      </c>
      <c r="CE91" s="219">
        <f t="shared" si="149"/>
        <v>0</v>
      </c>
      <c r="CF91" s="225">
        <f t="shared" si="146"/>
        <v>0</v>
      </c>
      <c r="CO91" s="79">
        <f>$CG$22</f>
        <v>0</v>
      </c>
      <c r="CP91" s="219">
        <f t="shared" si="150"/>
        <v>0</v>
      </c>
      <c r="CQ91" s="219">
        <f t="shared" si="150"/>
        <v>0</v>
      </c>
      <c r="CR91" s="219">
        <f t="shared" si="150"/>
        <v>0</v>
      </c>
      <c r="CS91" s="219">
        <f t="shared" si="150"/>
        <v>0</v>
      </c>
      <c r="CT91" s="219">
        <f t="shared" si="150"/>
        <v>0</v>
      </c>
      <c r="CU91" s="219">
        <f t="shared" si="150"/>
        <v>0</v>
      </c>
      <c r="CV91" s="219">
        <f t="shared" si="150"/>
        <v>0</v>
      </c>
      <c r="CW91" s="219">
        <f t="shared" si="150"/>
        <v>0</v>
      </c>
      <c r="CX91" s="219">
        <f t="shared" si="150"/>
        <v>0</v>
      </c>
      <c r="CY91" s="219">
        <f t="shared" si="150"/>
        <v>0</v>
      </c>
      <c r="CZ91" s="219">
        <f t="shared" si="150"/>
        <v>0</v>
      </c>
      <c r="DA91" s="219">
        <f t="shared" si="150"/>
        <v>0</v>
      </c>
      <c r="DB91" s="225">
        <f t="shared" si="148"/>
        <v>0</v>
      </c>
    </row>
    <row r="92" spans="1:106" ht="13" x14ac:dyDescent="0.3">
      <c r="A92" s="223"/>
      <c r="B92" s="224"/>
      <c r="C92" s="224"/>
      <c r="D92" s="224"/>
      <c r="E92" s="224"/>
      <c r="F92" s="224"/>
      <c r="G92" s="224"/>
      <c r="H92" s="224"/>
      <c r="I92" s="224"/>
      <c r="J92" s="226">
        <f>SUM(J85:J91)</f>
        <v>0</v>
      </c>
      <c r="K92" s="226">
        <f t="shared" ref="K92:U92" si="151">SUM(K85:K91)</f>
        <v>0</v>
      </c>
      <c r="L92" s="226">
        <f t="shared" si="151"/>
        <v>0</v>
      </c>
      <c r="M92" s="226">
        <f t="shared" si="151"/>
        <v>0</v>
      </c>
      <c r="N92" s="226">
        <f t="shared" si="151"/>
        <v>0</v>
      </c>
      <c r="O92" s="226">
        <f t="shared" si="151"/>
        <v>0</v>
      </c>
      <c r="P92" s="226">
        <f t="shared" si="151"/>
        <v>0</v>
      </c>
      <c r="Q92" s="226">
        <f t="shared" si="151"/>
        <v>0</v>
      </c>
      <c r="R92" s="226">
        <f t="shared" si="151"/>
        <v>0</v>
      </c>
      <c r="S92" s="226">
        <f t="shared" si="151"/>
        <v>0</v>
      </c>
      <c r="T92" s="226">
        <f t="shared" si="151"/>
        <v>0</v>
      </c>
      <c r="U92" s="226">
        <f t="shared" si="151"/>
        <v>0</v>
      </c>
      <c r="V92" s="233"/>
      <c r="W92" s="226">
        <f t="shared" ref="W92:AH92" si="152">SUM(W85:W91)</f>
        <v>0</v>
      </c>
      <c r="X92" s="226">
        <f t="shared" si="152"/>
        <v>0</v>
      </c>
      <c r="Y92" s="226">
        <f t="shared" si="152"/>
        <v>0</v>
      </c>
      <c r="Z92" s="226">
        <f t="shared" si="152"/>
        <v>0</v>
      </c>
      <c r="AA92" s="226">
        <f t="shared" si="152"/>
        <v>0</v>
      </c>
      <c r="AB92" s="226">
        <f t="shared" si="152"/>
        <v>0</v>
      </c>
      <c r="AC92" s="226">
        <f t="shared" si="152"/>
        <v>0</v>
      </c>
      <c r="AD92" s="226">
        <f t="shared" si="152"/>
        <v>0</v>
      </c>
      <c r="AE92" s="226">
        <f t="shared" si="152"/>
        <v>0</v>
      </c>
      <c r="AF92" s="226">
        <f t="shared" si="152"/>
        <v>0</v>
      </c>
      <c r="AG92" s="226">
        <f t="shared" si="152"/>
        <v>0</v>
      </c>
      <c r="AH92" s="226">
        <f t="shared" si="152"/>
        <v>0</v>
      </c>
      <c r="AI92" s="233"/>
      <c r="AJ92" s="226">
        <f t="shared" ref="AJ92:AU92" si="153">SUM(AJ85:AJ91)</f>
        <v>0</v>
      </c>
      <c r="AK92" s="226">
        <f t="shared" si="153"/>
        <v>0</v>
      </c>
      <c r="AL92" s="226">
        <f t="shared" si="153"/>
        <v>0</v>
      </c>
      <c r="AM92" s="226">
        <f t="shared" si="153"/>
        <v>0</v>
      </c>
      <c r="AN92" s="226">
        <f t="shared" si="153"/>
        <v>0</v>
      </c>
      <c r="AO92" s="226">
        <f t="shared" si="153"/>
        <v>0</v>
      </c>
      <c r="AP92" s="226">
        <f t="shared" si="153"/>
        <v>0</v>
      </c>
      <c r="AQ92" s="226">
        <f t="shared" si="153"/>
        <v>0</v>
      </c>
      <c r="AR92" s="226">
        <f t="shared" si="153"/>
        <v>0</v>
      </c>
      <c r="AS92" s="226">
        <f t="shared" si="153"/>
        <v>0</v>
      </c>
      <c r="AT92" s="226">
        <f t="shared" si="153"/>
        <v>0</v>
      </c>
      <c r="AU92" s="226">
        <f t="shared" si="153"/>
        <v>0</v>
      </c>
      <c r="AV92" s="233"/>
      <c r="BE92" s="223"/>
      <c r="BF92" s="226">
        <f t="shared" ref="BF92:BQ92" si="154">SUM(BF85:BF91)</f>
        <v>0</v>
      </c>
      <c r="BG92" s="226">
        <f t="shared" si="154"/>
        <v>0</v>
      </c>
      <c r="BH92" s="226">
        <f t="shared" si="154"/>
        <v>0</v>
      </c>
      <c r="BI92" s="226">
        <f t="shared" si="154"/>
        <v>0</v>
      </c>
      <c r="BJ92" s="226">
        <f t="shared" si="154"/>
        <v>0</v>
      </c>
      <c r="BK92" s="226">
        <f t="shared" si="154"/>
        <v>0</v>
      </c>
      <c r="BL92" s="226">
        <f t="shared" si="154"/>
        <v>0</v>
      </c>
      <c r="BM92" s="226">
        <f t="shared" si="154"/>
        <v>0</v>
      </c>
      <c r="BN92" s="226">
        <f t="shared" si="154"/>
        <v>0</v>
      </c>
      <c r="BO92" s="226">
        <f t="shared" si="154"/>
        <v>0</v>
      </c>
      <c r="BP92" s="226">
        <f t="shared" si="154"/>
        <v>0</v>
      </c>
      <c r="BQ92" s="226">
        <f t="shared" si="154"/>
        <v>0</v>
      </c>
      <c r="BS92" s="3"/>
      <c r="BT92" s="226">
        <f t="shared" ref="BT92:CE92" si="155">SUM(BT85:BT91)</f>
        <v>0</v>
      </c>
      <c r="BU92" s="226">
        <f t="shared" si="155"/>
        <v>0</v>
      </c>
      <c r="BV92" s="226">
        <f t="shared" si="155"/>
        <v>0</v>
      </c>
      <c r="BW92" s="226">
        <f t="shared" si="155"/>
        <v>0</v>
      </c>
      <c r="BX92" s="226">
        <f t="shared" si="155"/>
        <v>0</v>
      </c>
      <c r="BY92" s="226">
        <f t="shared" si="155"/>
        <v>0</v>
      </c>
      <c r="BZ92" s="226">
        <f t="shared" si="155"/>
        <v>0</v>
      </c>
      <c r="CA92" s="226">
        <f t="shared" si="155"/>
        <v>0</v>
      </c>
      <c r="CB92" s="226">
        <f t="shared" si="155"/>
        <v>0</v>
      </c>
      <c r="CC92" s="226">
        <f t="shared" si="155"/>
        <v>0</v>
      </c>
      <c r="CD92" s="226">
        <f t="shared" si="155"/>
        <v>0</v>
      </c>
      <c r="CE92" s="226">
        <f t="shared" si="155"/>
        <v>0</v>
      </c>
      <c r="CF92" s="233"/>
      <c r="CO92" s="223"/>
      <c r="CP92" s="226">
        <f t="shared" ref="CP92:DA92" si="156">SUM(CP85:CP91)</f>
        <v>0</v>
      </c>
      <c r="CQ92" s="226">
        <f t="shared" si="156"/>
        <v>0</v>
      </c>
      <c r="CR92" s="226">
        <f t="shared" si="156"/>
        <v>0</v>
      </c>
      <c r="CS92" s="226">
        <f t="shared" si="156"/>
        <v>0</v>
      </c>
      <c r="CT92" s="226">
        <f t="shared" si="156"/>
        <v>0</v>
      </c>
      <c r="CU92" s="226">
        <f t="shared" si="156"/>
        <v>0</v>
      </c>
      <c r="CV92" s="226">
        <f t="shared" si="156"/>
        <v>0</v>
      </c>
      <c r="CW92" s="226">
        <f t="shared" si="156"/>
        <v>0</v>
      </c>
      <c r="CX92" s="226">
        <f t="shared" si="156"/>
        <v>0</v>
      </c>
      <c r="CY92" s="226">
        <f t="shared" si="156"/>
        <v>0</v>
      </c>
      <c r="CZ92" s="226">
        <f t="shared" si="156"/>
        <v>0</v>
      </c>
      <c r="DA92" s="226">
        <f t="shared" si="156"/>
        <v>0</v>
      </c>
    </row>
    <row r="93" spans="1:106" ht="13" x14ac:dyDescent="0.3">
      <c r="A93" s="223"/>
      <c r="B93" s="224"/>
      <c r="C93" s="224"/>
      <c r="D93" s="224"/>
      <c r="E93" s="224"/>
      <c r="F93" s="224"/>
      <c r="G93" s="224"/>
      <c r="H93" s="224"/>
      <c r="I93" s="224"/>
      <c r="J93" s="217"/>
      <c r="K93" s="217"/>
      <c r="L93" s="217"/>
      <c r="M93" s="217"/>
      <c r="N93" s="217"/>
      <c r="O93" s="217"/>
      <c r="P93" s="217"/>
      <c r="Q93" s="217"/>
      <c r="R93" s="217"/>
      <c r="S93" s="217"/>
      <c r="T93" s="217"/>
      <c r="U93" s="226">
        <f>SUM(J85:U91)</f>
        <v>0</v>
      </c>
      <c r="V93" s="226">
        <f>SUM(V85:V91)</f>
        <v>0</v>
      </c>
      <c r="W93" s="217"/>
      <c r="X93" s="217"/>
      <c r="Y93" s="217"/>
      <c r="Z93" s="217"/>
      <c r="AA93" s="217"/>
      <c r="AB93" s="217"/>
      <c r="AC93" s="217"/>
      <c r="AD93" s="217"/>
      <c r="AE93" s="217"/>
      <c r="AF93" s="217"/>
      <c r="AG93" s="217"/>
      <c r="AH93" s="226">
        <f>SUM(W85:AH91)</f>
        <v>0</v>
      </c>
      <c r="AI93" s="226">
        <f>SUM(AI85:AI91)</f>
        <v>0</v>
      </c>
      <c r="AJ93" s="217"/>
      <c r="AK93" s="217"/>
      <c r="AL93" s="217"/>
      <c r="AM93" s="217"/>
      <c r="AN93" s="217"/>
      <c r="AO93" s="217"/>
      <c r="AP93" s="217"/>
      <c r="AQ93" s="217"/>
      <c r="AR93" s="217"/>
      <c r="AS93" s="217"/>
      <c r="AT93" s="217"/>
      <c r="AU93" s="226">
        <f>SUM(AJ85:AU91)</f>
        <v>0</v>
      </c>
      <c r="AV93" s="226">
        <f>SUM(AV85:AV91)</f>
        <v>0</v>
      </c>
      <c r="BE93" s="3"/>
      <c r="BF93" s="217"/>
      <c r="BG93" s="217"/>
      <c r="BH93" s="217"/>
      <c r="BI93" s="217"/>
      <c r="BJ93" s="217"/>
      <c r="BK93" s="217"/>
      <c r="BL93" s="217"/>
      <c r="BM93" s="217"/>
      <c r="BN93" s="217"/>
      <c r="BO93" s="217"/>
      <c r="BP93" s="217"/>
      <c r="BQ93" s="226">
        <f>SUM(BF85:BQ91)</f>
        <v>0</v>
      </c>
      <c r="BR93" s="226">
        <f>SUM(BR85:BR91)</f>
        <v>0</v>
      </c>
      <c r="BS93" s="3"/>
      <c r="BT93" s="217"/>
      <c r="BU93" s="217"/>
      <c r="BV93" s="217"/>
      <c r="BW93" s="217"/>
      <c r="BX93" s="217"/>
      <c r="BY93" s="217"/>
      <c r="BZ93" s="217"/>
      <c r="CA93" s="217"/>
      <c r="CB93" s="217"/>
      <c r="CC93" s="217"/>
      <c r="CD93" s="217"/>
      <c r="CE93" s="226">
        <f>SUM(BT85:CE91)</f>
        <v>0</v>
      </c>
      <c r="CF93" s="226">
        <f>SUM(CF85:CF91)</f>
        <v>0</v>
      </c>
      <c r="CO93" s="3"/>
      <c r="CP93" s="217"/>
      <c r="CQ93" s="217"/>
      <c r="CR93" s="217"/>
      <c r="CS93" s="217"/>
      <c r="CT93" s="217"/>
      <c r="CU93" s="217"/>
      <c r="CV93" s="217"/>
      <c r="CW93" s="217"/>
      <c r="CX93" s="217"/>
      <c r="CY93" s="217"/>
      <c r="CZ93" s="217"/>
      <c r="DA93" s="226">
        <f>SUM(CP85:DA91)</f>
        <v>0</v>
      </c>
      <c r="DB93" s="226">
        <f>SUM(DB85:DB91)</f>
        <v>0</v>
      </c>
    </row>
    <row r="94" spans="1:106" ht="13" x14ac:dyDescent="0.3">
      <c r="A94" s="222" t="s">
        <v>291</v>
      </c>
      <c r="J94" s="124" t="s">
        <v>190</v>
      </c>
      <c r="K94" s="124" t="s">
        <v>191</v>
      </c>
      <c r="L94" s="124" t="s">
        <v>192</v>
      </c>
      <c r="M94" s="124" t="s">
        <v>193</v>
      </c>
      <c r="N94" s="124" t="s">
        <v>194</v>
      </c>
      <c r="O94" s="124" t="s">
        <v>195</v>
      </c>
      <c r="P94" s="124" t="s">
        <v>196</v>
      </c>
      <c r="Q94" s="124" t="s">
        <v>197</v>
      </c>
      <c r="R94" s="124" t="s">
        <v>198</v>
      </c>
      <c r="S94" s="124" t="s">
        <v>199</v>
      </c>
      <c r="T94" s="124" t="s">
        <v>200</v>
      </c>
      <c r="U94" s="124" t="s">
        <v>201</v>
      </c>
      <c r="V94" s="124"/>
      <c r="W94" s="124">
        <v>13</v>
      </c>
      <c r="X94" s="124">
        <v>14</v>
      </c>
      <c r="Y94" s="124">
        <v>15</v>
      </c>
      <c r="Z94" s="124">
        <v>16</v>
      </c>
      <c r="AA94" s="124">
        <v>17</v>
      </c>
      <c r="AB94" s="124">
        <v>18</v>
      </c>
      <c r="AC94" s="124">
        <v>19</v>
      </c>
      <c r="AD94" s="124">
        <v>20</v>
      </c>
      <c r="AE94" s="124">
        <v>21</v>
      </c>
      <c r="AF94" s="124">
        <v>22</v>
      </c>
      <c r="AG94" s="124">
        <v>23</v>
      </c>
      <c r="AH94" s="124">
        <v>24</v>
      </c>
      <c r="AI94" s="124"/>
      <c r="AJ94" s="124">
        <v>25</v>
      </c>
      <c r="AK94" s="124">
        <v>26</v>
      </c>
      <c r="AL94" s="124">
        <v>27</v>
      </c>
      <c r="AM94" s="124">
        <v>28</v>
      </c>
      <c r="AN94" s="124">
        <v>29</v>
      </c>
      <c r="AO94" s="124">
        <v>30</v>
      </c>
      <c r="AP94" s="124">
        <v>31</v>
      </c>
      <c r="AQ94" s="124">
        <v>32</v>
      </c>
      <c r="AR94" s="124">
        <v>33</v>
      </c>
      <c r="AS94" s="124">
        <v>34</v>
      </c>
      <c r="AT94" s="124">
        <v>35</v>
      </c>
      <c r="AU94" s="124">
        <v>36</v>
      </c>
      <c r="AV94" s="124"/>
      <c r="BE94" s="222" t="str">
        <f>A94&amp;" År2"</f>
        <v>Ränteinbetalningar KV År2</v>
      </c>
      <c r="BF94" s="124" t="s">
        <v>214</v>
      </c>
      <c r="BG94" s="124" t="s">
        <v>215</v>
      </c>
      <c r="BH94" s="124" t="s">
        <v>216</v>
      </c>
      <c r="BI94" s="124" t="s">
        <v>217</v>
      </c>
      <c r="BJ94" s="124" t="s">
        <v>218</v>
      </c>
      <c r="BK94" s="124" t="s">
        <v>219</v>
      </c>
      <c r="BL94" s="124" t="s">
        <v>220</v>
      </c>
      <c r="BM94" s="124" t="s">
        <v>221</v>
      </c>
      <c r="BN94" s="124" t="s">
        <v>222</v>
      </c>
      <c r="BO94" s="124" t="s">
        <v>223</v>
      </c>
      <c r="BP94" s="124" t="s">
        <v>224</v>
      </c>
      <c r="BQ94" s="124" t="s">
        <v>225</v>
      </c>
      <c r="BR94" s="124"/>
      <c r="BS94" s="3"/>
      <c r="BT94" s="124">
        <v>25</v>
      </c>
      <c r="BU94" s="124">
        <v>26</v>
      </c>
      <c r="BV94" s="124">
        <v>27</v>
      </c>
      <c r="BW94" s="124">
        <v>28</v>
      </c>
      <c r="BX94" s="124">
        <v>29</v>
      </c>
      <c r="BY94" s="124">
        <v>30</v>
      </c>
      <c r="BZ94" s="124">
        <v>31</v>
      </c>
      <c r="CA94" s="124">
        <v>32</v>
      </c>
      <c r="CB94" s="124">
        <v>33</v>
      </c>
      <c r="CC94" s="124">
        <v>34</v>
      </c>
      <c r="CD94" s="124">
        <v>35</v>
      </c>
      <c r="CE94" s="124">
        <v>36</v>
      </c>
      <c r="CF94" s="124"/>
      <c r="CO94" s="222" t="str">
        <f>A94&amp;" År3"</f>
        <v>Ränteinbetalningar KV År3</v>
      </c>
      <c r="CP94" s="124" t="s">
        <v>457</v>
      </c>
      <c r="CQ94" s="124" t="s">
        <v>458</v>
      </c>
      <c r="CR94" s="124" t="s">
        <v>459</v>
      </c>
      <c r="CS94" s="124" t="s">
        <v>460</v>
      </c>
      <c r="CT94" s="124" t="s">
        <v>461</v>
      </c>
      <c r="CU94" s="124" t="s">
        <v>462</v>
      </c>
      <c r="CV94" s="124" t="s">
        <v>463</v>
      </c>
      <c r="CW94" s="124" t="s">
        <v>464</v>
      </c>
      <c r="CX94" s="124" t="s">
        <v>465</v>
      </c>
      <c r="CY94" s="124" t="s">
        <v>466</v>
      </c>
      <c r="CZ94" s="124" t="s">
        <v>467</v>
      </c>
      <c r="DA94" s="124" t="s">
        <v>468</v>
      </c>
      <c r="DB94" s="124"/>
    </row>
    <row r="95" spans="1:106" ht="13" x14ac:dyDescent="0.3">
      <c r="A95" s="79">
        <f>'Beräkningshjälp Lån'!$A$3</f>
        <v>0</v>
      </c>
      <c r="B95" s="196">
        <f>$D$16</f>
        <v>0</v>
      </c>
      <c r="C95" s="196"/>
      <c r="D95" s="196"/>
      <c r="E95" s="196"/>
      <c r="F95" s="196"/>
      <c r="G95" s="196"/>
      <c r="H95" s="196"/>
      <c r="I95" s="196"/>
      <c r="J95" s="219"/>
      <c r="K95" s="219"/>
      <c r="L95" s="219">
        <f t="shared" ref="L95:L101" si="157">SUM(J85:L85)</f>
        <v>0</v>
      </c>
      <c r="M95" s="219"/>
      <c r="N95" s="219"/>
      <c r="O95" s="219">
        <f t="shared" ref="O95:O101" si="158">SUM(M85:O85)</f>
        <v>0</v>
      </c>
      <c r="P95" s="219"/>
      <c r="Q95" s="219"/>
      <c r="R95" s="219">
        <f t="shared" ref="R95:R101" si="159">SUM(P85:R85)</f>
        <v>0</v>
      </c>
      <c r="S95" s="219"/>
      <c r="T95" s="219"/>
      <c r="U95" s="219">
        <f t="shared" ref="U95:U101" si="160">SUM(S85:U85)</f>
        <v>0</v>
      </c>
      <c r="V95" s="225">
        <f t="shared" ref="V95:V101" si="161">SUM(J95:U95)</f>
        <v>0</v>
      </c>
      <c r="W95" s="219"/>
      <c r="X95" s="219"/>
      <c r="Y95" s="219">
        <f t="shared" ref="Y95:Y101" si="162">SUM(W85:Y85)</f>
        <v>0</v>
      </c>
      <c r="Z95" s="219"/>
      <c r="AA95" s="219"/>
      <c r="AB95" s="219">
        <f t="shared" ref="AB95:AB101" si="163">SUM(Z85:AB85)</f>
        <v>0</v>
      </c>
      <c r="AC95" s="219"/>
      <c r="AD95" s="219"/>
      <c r="AE95" s="219">
        <f t="shared" ref="AE95:AE101" si="164">SUM(AC85:AE85)</f>
        <v>0</v>
      </c>
      <c r="AF95" s="219"/>
      <c r="AG95" s="219"/>
      <c r="AH95" s="219">
        <f t="shared" ref="AH95:AH101" si="165">SUM(AF85:AH85)</f>
        <v>0</v>
      </c>
      <c r="AI95" s="225">
        <f t="shared" ref="AI95:AI101" si="166">SUM(W95:AH95)</f>
        <v>0</v>
      </c>
      <c r="AJ95" s="219"/>
      <c r="AK95" s="219"/>
      <c r="AL95" s="219">
        <f t="shared" ref="AL95:AL101" si="167">SUM(AJ85:AL85)</f>
        <v>0</v>
      </c>
      <c r="AM95" s="219"/>
      <c r="AN95" s="219"/>
      <c r="AO95" s="219">
        <f t="shared" ref="AO95:AO101" si="168">SUM(AM85:AO85)</f>
        <v>0</v>
      </c>
      <c r="AP95" s="219"/>
      <c r="AQ95" s="219"/>
      <c r="AR95" s="219">
        <f t="shared" ref="AR95:AR101" si="169">SUM(AP85:AR85)</f>
        <v>0</v>
      </c>
      <c r="AS95" s="219"/>
      <c r="AT95" s="219"/>
      <c r="AU95" s="219">
        <f t="shared" ref="AU95:AU101" si="170">SUM(AS85:AU85)</f>
        <v>0</v>
      </c>
      <c r="AV95" s="225">
        <f t="shared" ref="AV95:AV101" si="171">SUM(AJ95:AU95)</f>
        <v>0</v>
      </c>
      <c r="BE95" s="79">
        <f>$AW$16</f>
        <v>0</v>
      </c>
      <c r="BF95" s="219"/>
      <c r="BG95" s="219"/>
      <c r="BH95" s="219">
        <f t="shared" ref="BH95:BH101" si="172">SUM(BF85:BH85)</f>
        <v>0</v>
      </c>
      <c r="BI95" s="219"/>
      <c r="BJ95" s="219"/>
      <c r="BK95" s="219">
        <f t="shared" ref="BK95:BK101" si="173">SUM(BI85:BK85)</f>
        <v>0</v>
      </c>
      <c r="BL95" s="219"/>
      <c r="BM95" s="219"/>
      <c r="BN95" s="219">
        <f t="shared" ref="BN95:BN101" si="174">SUM(BL85:BN85)</f>
        <v>0</v>
      </c>
      <c r="BO95" s="219"/>
      <c r="BP95" s="219"/>
      <c r="BQ95" s="219">
        <f t="shared" ref="BQ95:BQ101" si="175">SUM(BO85:BQ85)</f>
        <v>0</v>
      </c>
      <c r="BR95" s="225">
        <f t="shared" ref="BR95:BR101" si="176">SUM(BF95:BQ95)</f>
        <v>0</v>
      </c>
      <c r="BS95" s="3"/>
      <c r="BT95" s="219"/>
      <c r="BU95" s="219"/>
      <c r="BV95" s="219">
        <f t="shared" ref="BV95:BV101" si="177">SUM(BT85:BV85)</f>
        <v>0</v>
      </c>
      <c r="BW95" s="219"/>
      <c r="BX95" s="219"/>
      <c r="BY95" s="219">
        <f t="shared" ref="BY95:BY101" si="178">SUM(BW85:BY85)</f>
        <v>0</v>
      </c>
      <c r="BZ95" s="219"/>
      <c r="CA95" s="219"/>
      <c r="CB95" s="219">
        <f t="shared" ref="CB95:CB101" si="179">SUM(BZ85:CB85)</f>
        <v>0</v>
      </c>
      <c r="CC95" s="219"/>
      <c r="CD95" s="219"/>
      <c r="CE95" s="219">
        <f t="shared" ref="CE95:CE101" si="180">SUM(CC85:CE85)</f>
        <v>0</v>
      </c>
      <c r="CF95" s="225">
        <f t="shared" ref="CF95:CF101" si="181">SUM(BT95:CE95)</f>
        <v>0</v>
      </c>
      <c r="CO95" s="79">
        <f>$CG$16</f>
        <v>0</v>
      </c>
      <c r="CP95" s="219"/>
      <c r="CQ95" s="219"/>
      <c r="CR95" s="219">
        <f t="shared" ref="CR95:CR101" si="182">SUM(CP85:CR85)</f>
        <v>0</v>
      </c>
      <c r="CS95" s="219"/>
      <c r="CT95" s="219"/>
      <c r="CU95" s="219">
        <f t="shared" ref="CU95:CU101" si="183">SUM(CS85:CU85)</f>
        <v>0</v>
      </c>
      <c r="CV95" s="219"/>
      <c r="CW95" s="219"/>
      <c r="CX95" s="219">
        <f t="shared" ref="CX95:CX101" si="184">SUM(CV85:CX85)</f>
        <v>0</v>
      </c>
      <c r="CY95" s="219"/>
      <c r="CZ95" s="219"/>
      <c r="DA95" s="219">
        <f t="shared" ref="DA95:DA101" si="185">SUM(CY85:DA85)</f>
        <v>0</v>
      </c>
      <c r="DB95" s="225">
        <f t="shared" ref="DB95:DB101" si="186">SUM(CP95:DA95)</f>
        <v>0</v>
      </c>
    </row>
    <row r="96" spans="1:106" ht="13" x14ac:dyDescent="0.3">
      <c r="A96" s="79">
        <f>'Beräkningshjälp Lån'!$A$4</f>
        <v>0</v>
      </c>
      <c r="B96" s="196">
        <f>$D$17</f>
        <v>0</v>
      </c>
      <c r="C96" s="196"/>
      <c r="D96" s="196"/>
      <c r="E96" s="196"/>
      <c r="F96" s="196"/>
      <c r="G96" s="196"/>
      <c r="H96" s="196"/>
      <c r="I96" s="196"/>
      <c r="J96" s="219"/>
      <c r="K96" s="219"/>
      <c r="L96" s="219">
        <f t="shared" si="157"/>
        <v>0</v>
      </c>
      <c r="M96" s="219"/>
      <c r="N96" s="219"/>
      <c r="O96" s="219">
        <f t="shared" si="158"/>
        <v>0</v>
      </c>
      <c r="P96" s="219"/>
      <c r="Q96" s="219"/>
      <c r="R96" s="219">
        <f t="shared" si="159"/>
        <v>0</v>
      </c>
      <c r="S96" s="219"/>
      <c r="T96" s="219"/>
      <c r="U96" s="219">
        <f t="shared" si="160"/>
        <v>0</v>
      </c>
      <c r="V96" s="225">
        <f t="shared" si="161"/>
        <v>0</v>
      </c>
      <c r="W96" s="219"/>
      <c r="X96" s="219"/>
      <c r="Y96" s="219">
        <f t="shared" si="162"/>
        <v>0</v>
      </c>
      <c r="Z96" s="219"/>
      <c r="AA96" s="219"/>
      <c r="AB96" s="219">
        <f t="shared" si="163"/>
        <v>0</v>
      </c>
      <c r="AC96" s="219"/>
      <c r="AD96" s="219"/>
      <c r="AE96" s="219">
        <f t="shared" si="164"/>
        <v>0</v>
      </c>
      <c r="AF96" s="219"/>
      <c r="AG96" s="219"/>
      <c r="AH96" s="219">
        <f t="shared" si="165"/>
        <v>0</v>
      </c>
      <c r="AI96" s="225">
        <f t="shared" si="166"/>
        <v>0</v>
      </c>
      <c r="AJ96" s="219"/>
      <c r="AK96" s="219"/>
      <c r="AL96" s="219">
        <f t="shared" si="167"/>
        <v>0</v>
      </c>
      <c r="AM96" s="219"/>
      <c r="AN96" s="219"/>
      <c r="AO96" s="219">
        <f t="shared" si="168"/>
        <v>0</v>
      </c>
      <c r="AP96" s="219"/>
      <c r="AQ96" s="219"/>
      <c r="AR96" s="219">
        <f t="shared" si="169"/>
        <v>0</v>
      </c>
      <c r="AS96" s="219"/>
      <c r="AT96" s="219"/>
      <c r="AU96" s="219">
        <f t="shared" si="170"/>
        <v>0</v>
      </c>
      <c r="AV96" s="225">
        <f t="shared" si="171"/>
        <v>0</v>
      </c>
      <c r="BE96" s="79">
        <f>$AW$17</f>
        <v>0</v>
      </c>
      <c r="BF96" s="219"/>
      <c r="BG96" s="219"/>
      <c r="BH96" s="219">
        <f t="shared" si="172"/>
        <v>0</v>
      </c>
      <c r="BI96" s="219"/>
      <c r="BJ96" s="219"/>
      <c r="BK96" s="219">
        <f t="shared" si="173"/>
        <v>0</v>
      </c>
      <c r="BL96" s="219"/>
      <c r="BM96" s="219"/>
      <c r="BN96" s="219">
        <f t="shared" si="174"/>
        <v>0</v>
      </c>
      <c r="BO96" s="219"/>
      <c r="BP96" s="219"/>
      <c r="BQ96" s="219">
        <f t="shared" si="175"/>
        <v>0</v>
      </c>
      <c r="BR96" s="225">
        <f t="shared" si="176"/>
        <v>0</v>
      </c>
      <c r="BS96" s="3"/>
      <c r="BT96" s="219"/>
      <c r="BU96" s="219"/>
      <c r="BV96" s="219">
        <f t="shared" si="177"/>
        <v>0</v>
      </c>
      <c r="BW96" s="219"/>
      <c r="BX96" s="219"/>
      <c r="BY96" s="219">
        <f t="shared" si="178"/>
        <v>0</v>
      </c>
      <c r="BZ96" s="219"/>
      <c r="CA96" s="219"/>
      <c r="CB96" s="219">
        <f t="shared" si="179"/>
        <v>0</v>
      </c>
      <c r="CC96" s="219"/>
      <c r="CD96" s="219"/>
      <c r="CE96" s="219">
        <f t="shared" si="180"/>
        <v>0</v>
      </c>
      <c r="CF96" s="225">
        <f t="shared" si="181"/>
        <v>0</v>
      </c>
      <c r="CO96" s="79">
        <f>$CG$17</f>
        <v>0</v>
      </c>
      <c r="CP96" s="219"/>
      <c r="CQ96" s="219"/>
      <c r="CR96" s="219">
        <f t="shared" si="182"/>
        <v>0</v>
      </c>
      <c r="CS96" s="219"/>
      <c r="CT96" s="219"/>
      <c r="CU96" s="219">
        <f t="shared" si="183"/>
        <v>0</v>
      </c>
      <c r="CV96" s="219"/>
      <c r="CW96" s="219"/>
      <c r="CX96" s="219">
        <f t="shared" si="184"/>
        <v>0</v>
      </c>
      <c r="CY96" s="219"/>
      <c r="CZ96" s="219"/>
      <c r="DA96" s="219">
        <f t="shared" si="185"/>
        <v>0</v>
      </c>
      <c r="DB96" s="225">
        <f t="shared" si="186"/>
        <v>0</v>
      </c>
    </row>
    <row r="97" spans="1:106" ht="13" x14ac:dyDescent="0.3">
      <c r="A97" s="79">
        <f>'Beräkningshjälp Lån'!$A$5</f>
        <v>0</v>
      </c>
      <c r="B97" s="196">
        <f>$D$18</f>
        <v>0</v>
      </c>
      <c r="C97" s="196"/>
      <c r="D97" s="196"/>
      <c r="E97" s="196"/>
      <c r="F97" s="196"/>
      <c r="G97" s="196"/>
      <c r="H97" s="196"/>
      <c r="I97" s="196"/>
      <c r="J97" s="219"/>
      <c r="K97" s="219"/>
      <c r="L97" s="219">
        <f t="shared" si="157"/>
        <v>0</v>
      </c>
      <c r="M97" s="219"/>
      <c r="N97" s="219"/>
      <c r="O97" s="219">
        <f t="shared" si="158"/>
        <v>0</v>
      </c>
      <c r="P97" s="219"/>
      <c r="Q97" s="219"/>
      <c r="R97" s="219">
        <f t="shared" si="159"/>
        <v>0</v>
      </c>
      <c r="S97" s="219"/>
      <c r="T97" s="219"/>
      <c r="U97" s="219">
        <f t="shared" si="160"/>
        <v>0</v>
      </c>
      <c r="V97" s="225">
        <f t="shared" si="161"/>
        <v>0</v>
      </c>
      <c r="W97" s="219"/>
      <c r="X97" s="219"/>
      <c r="Y97" s="219">
        <f t="shared" si="162"/>
        <v>0</v>
      </c>
      <c r="Z97" s="219"/>
      <c r="AA97" s="219"/>
      <c r="AB97" s="219">
        <f t="shared" si="163"/>
        <v>0</v>
      </c>
      <c r="AC97" s="219"/>
      <c r="AD97" s="219"/>
      <c r="AE97" s="219">
        <f t="shared" si="164"/>
        <v>0</v>
      </c>
      <c r="AF97" s="219"/>
      <c r="AG97" s="219"/>
      <c r="AH97" s="219">
        <f t="shared" si="165"/>
        <v>0</v>
      </c>
      <c r="AI97" s="225">
        <f t="shared" si="166"/>
        <v>0</v>
      </c>
      <c r="AJ97" s="219"/>
      <c r="AK97" s="219"/>
      <c r="AL97" s="219">
        <f t="shared" si="167"/>
        <v>0</v>
      </c>
      <c r="AM97" s="219"/>
      <c r="AN97" s="219"/>
      <c r="AO97" s="219">
        <f t="shared" si="168"/>
        <v>0</v>
      </c>
      <c r="AP97" s="219"/>
      <c r="AQ97" s="219"/>
      <c r="AR97" s="219">
        <f t="shared" si="169"/>
        <v>0</v>
      </c>
      <c r="AS97" s="219"/>
      <c r="AT97" s="219"/>
      <c r="AU97" s="219">
        <f t="shared" si="170"/>
        <v>0</v>
      </c>
      <c r="AV97" s="225">
        <f t="shared" si="171"/>
        <v>0</v>
      </c>
      <c r="BE97" s="79">
        <f>$AW$18</f>
        <v>0</v>
      </c>
      <c r="BF97" s="219"/>
      <c r="BG97" s="219"/>
      <c r="BH97" s="219">
        <f t="shared" si="172"/>
        <v>0</v>
      </c>
      <c r="BI97" s="219"/>
      <c r="BJ97" s="219"/>
      <c r="BK97" s="219">
        <f t="shared" si="173"/>
        <v>0</v>
      </c>
      <c r="BL97" s="219"/>
      <c r="BM97" s="219"/>
      <c r="BN97" s="219">
        <f t="shared" si="174"/>
        <v>0</v>
      </c>
      <c r="BO97" s="219"/>
      <c r="BP97" s="219"/>
      <c r="BQ97" s="219">
        <f t="shared" si="175"/>
        <v>0</v>
      </c>
      <c r="BR97" s="225">
        <f t="shared" si="176"/>
        <v>0</v>
      </c>
      <c r="BS97" s="3"/>
      <c r="BT97" s="219"/>
      <c r="BU97" s="219"/>
      <c r="BV97" s="219">
        <f t="shared" si="177"/>
        <v>0</v>
      </c>
      <c r="BW97" s="219"/>
      <c r="BX97" s="219"/>
      <c r="BY97" s="219">
        <f t="shared" si="178"/>
        <v>0</v>
      </c>
      <c r="BZ97" s="219"/>
      <c r="CA97" s="219"/>
      <c r="CB97" s="219">
        <f t="shared" si="179"/>
        <v>0</v>
      </c>
      <c r="CC97" s="219"/>
      <c r="CD97" s="219"/>
      <c r="CE97" s="219">
        <f t="shared" si="180"/>
        <v>0</v>
      </c>
      <c r="CF97" s="225">
        <f t="shared" si="181"/>
        <v>0</v>
      </c>
      <c r="CO97" s="79">
        <f>$CG$18</f>
        <v>0</v>
      </c>
      <c r="CP97" s="219"/>
      <c r="CQ97" s="219"/>
      <c r="CR97" s="219">
        <f t="shared" si="182"/>
        <v>0</v>
      </c>
      <c r="CS97" s="219"/>
      <c r="CT97" s="219"/>
      <c r="CU97" s="219">
        <f t="shared" si="183"/>
        <v>0</v>
      </c>
      <c r="CV97" s="219"/>
      <c r="CW97" s="219"/>
      <c r="CX97" s="219">
        <f t="shared" si="184"/>
        <v>0</v>
      </c>
      <c r="CY97" s="219"/>
      <c r="CZ97" s="219"/>
      <c r="DA97" s="219">
        <f t="shared" si="185"/>
        <v>0</v>
      </c>
      <c r="DB97" s="225">
        <f t="shared" si="186"/>
        <v>0</v>
      </c>
    </row>
    <row r="98" spans="1:106" ht="13" x14ac:dyDescent="0.3">
      <c r="A98" s="79">
        <f>'Beräkningshjälp Lån'!$A$6</f>
        <v>0</v>
      </c>
      <c r="B98" s="196">
        <f>$D$19</f>
        <v>0</v>
      </c>
      <c r="C98" s="196"/>
      <c r="D98" s="196"/>
      <c r="E98" s="196"/>
      <c r="F98" s="196"/>
      <c r="G98" s="196"/>
      <c r="H98" s="196"/>
      <c r="I98" s="196"/>
      <c r="J98" s="219"/>
      <c r="K98" s="219"/>
      <c r="L98" s="219">
        <f t="shared" si="157"/>
        <v>0</v>
      </c>
      <c r="M98" s="219"/>
      <c r="N98" s="219"/>
      <c r="O98" s="219">
        <f t="shared" si="158"/>
        <v>0</v>
      </c>
      <c r="P98" s="219"/>
      <c r="Q98" s="219"/>
      <c r="R98" s="219">
        <f t="shared" si="159"/>
        <v>0</v>
      </c>
      <c r="S98" s="219"/>
      <c r="T98" s="219"/>
      <c r="U98" s="219">
        <f t="shared" si="160"/>
        <v>0</v>
      </c>
      <c r="V98" s="225">
        <f t="shared" si="161"/>
        <v>0</v>
      </c>
      <c r="W98" s="219"/>
      <c r="X98" s="219"/>
      <c r="Y98" s="219">
        <f t="shared" si="162"/>
        <v>0</v>
      </c>
      <c r="Z98" s="219"/>
      <c r="AA98" s="219"/>
      <c r="AB98" s="219">
        <f t="shared" si="163"/>
        <v>0</v>
      </c>
      <c r="AC98" s="219"/>
      <c r="AD98" s="219"/>
      <c r="AE98" s="219">
        <f t="shared" si="164"/>
        <v>0</v>
      </c>
      <c r="AF98" s="219"/>
      <c r="AG98" s="219"/>
      <c r="AH98" s="219">
        <f t="shared" si="165"/>
        <v>0</v>
      </c>
      <c r="AI98" s="225">
        <f t="shared" si="166"/>
        <v>0</v>
      </c>
      <c r="AJ98" s="219"/>
      <c r="AK98" s="219"/>
      <c r="AL98" s="219">
        <f t="shared" si="167"/>
        <v>0</v>
      </c>
      <c r="AM98" s="219"/>
      <c r="AN98" s="219"/>
      <c r="AO98" s="219">
        <f t="shared" si="168"/>
        <v>0</v>
      </c>
      <c r="AP98" s="219"/>
      <c r="AQ98" s="219"/>
      <c r="AR98" s="219">
        <f t="shared" si="169"/>
        <v>0</v>
      </c>
      <c r="AS98" s="219"/>
      <c r="AT98" s="219"/>
      <c r="AU98" s="219">
        <f t="shared" si="170"/>
        <v>0</v>
      </c>
      <c r="AV98" s="225">
        <f t="shared" si="171"/>
        <v>0</v>
      </c>
      <c r="BE98" s="79">
        <f>$AW$19</f>
        <v>0</v>
      </c>
      <c r="BF98" s="219"/>
      <c r="BG98" s="219"/>
      <c r="BH98" s="219">
        <f t="shared" si="172"/>
        <v>0</v>
      </c>
      <c r="BI98" s="219"/>
      <c r="BJ98" s="219"/>
      <c r="BK98" s="219">
        <f t="shared" si="173"/>
        <v>0</v>
      </c>
      <c r="BL98" s="219"/>
      <c r="BM98" s="219"/>
      <c r="BN98" s="219">
        <f t="shared" si="174"/>
        <v>0</v>
      </c>
      <c r="BO98" s="219"/>
      <c r="BP98" s="219"/>
      <c r="BQ98" s="219">
        <f t="shared" si="175"/>
        <v>0</v>
      </c>
      <c r="BR98" s="225">
        <f t="shared" si="176"/>
        <v>0</v>
      </c>
      <c r="BS98" s="3"/>
      <c r="BT98" s="219"/>
      <c r="BU98" s="219"/>
      <c r="BV98" s="219">
        <f t="shared" si="177"/>
        <v>0</v>
      </c>
      <c r="BW98" s="219"/>
      <c r="BX98" s="219"/>
      <c r="BY98" s="219">
        <f t="shared" si="178"/>
        <v>0</v>
      </c>
      <c r="BZ98" s="219"/>
      <c r="CA98" s="219"/>
      <c r="CB98" s="219">
        <f t="shared" si="179"/>
        <v>0</v>
      </c>
      <c r="CC98" s="219"/>
      <c r="CD98" s="219"/>
      <c r="CE98" s="219">
        <f t="shared" si="180"/>
        <v>0</v>
      </c>
      <c r="CF98" s="225">
        <f t="shared" si="181"/>
        <v>0</v>
      </c>
      <c r="CO98" s="79">
        <f>$CG$19</f>
        <v>0</v>
      </c>
      <c r="CP98" s="219"/>
      <c r="CQ98" s="219"/>
      <c r="CR98" s="219">
        <f t="shared" si="182"/>
        <v>0</v>
      </c>
      <c r="CS98" s="219"/>
      <c r="CT98" s="219"/>
      <c r="CU98" s="219">
        <f t="shared" si="183"/>
        <v>0</v>
      </c>
      <c r="CV98" s="219"/>
      <c r="CW98" s="219"/>
      <c r="CX98" s="219">
        <f t="shared" si="184"/>
        <v>0</v>
      </c>
      <c r="CY98" s="219"/>
      <c r="CZ98" s="219"/>
      <c r="DA98" s="219">
        <f t="shared" si="185"/>
        <v>0</v>
      </c>
      <c r="DB98" s="225">
        <f t="shared" si="186"/>
        <v>0</v>
      </c>
    </row>
    <row r="99" spans="1:106" ht="13" x14ac:dyDescent="0.3">
      <c r="A99" s="79">
        <f>'Beräkningshjälp Lån'!$A$7</f>
        <v>0</v>
      </c>
      <c r="B99" s="196">
        <f>$D$20</f>
        <v>0</v>
      </c>
      <c r="C99" s="196"/>
      <c r="D99" s="196"/>
      <c r="E99" s="196"/>
      <c r="F99" s="196"/>
      <c r="G99" s="196"/>
      <c r="H99" s="196"/>
      <c r="I99" s="196"/>
      <c r="J99" s="219"/>
      <c r="K99" s="219"/>
      <c r="L99" s="219">
        <f t="shared" si="157"/>
        <v>0</v>
      </c>
      <c r="M99" s="219"/>
      <c r="N99" s="219"/>
      <c r="O99" s="219">
        <f t="shared" si="158"/>
        <v>0</v>
      </c>
      <c r="P99" s="219"/>
      <c r="Q99" s="219"/>
      <c r="R99" s="219">
        <f t="shared" si="159"/>
        <v>0</v>
      </c>
      <c r="S99" s="219"/>
      <c r="T99" s="219"/>
      <c r="U99" s="219">
        <f t="shared" si="160"/>
        <v>0</v>
      </c>
      <c r="V99" s="225">
        <f t="shared" si="161"/>
        <v>0</v>
      </c>
      <c r="W99" s="219"/>
      <c r="X99" s="219"/>
      <c r="Y99" s="219">
        <f t="shared" si="162"/>
        <v>0</v>
      </c>
      <c r="Z99" s="219"/>
      <c r="AA99" s="219"/>
      <c r="AB99" s="219">
        <f t="shared" si="163"/>
        <v>0</v>
      </c>
      <c r="AC99" s="219"/>
      <c r="AD99" s="219"/>
      <c r="AE99" s="219">
        <f t="shared" si="164"/>
        <v>0</v>
      </c>
      <c r="AF99" s="219"/>
      <c r="AG99" s="219"/>
      <c r="AH99" s="219">
        <f t="shared" si="165"/>
        <v>0</v>
      </c>
      <c r="AI99" s="225">
        <f t="shared" si="166"/>
        <v>0</v>
      </c>
      <c r="AJ99" s="219"/>
      <c r="AK99" s="219"/>
      <c r="AL99" s="219">
        <f t="shared" si="167"/>
        <v>0</v>
      </c>
      <c r="AM99" s="219"/>
      <c r="AN99" s="219"/>
      <c r="AO99" s="219">
        <f t="shared" si="168"/>
        <v>0</v>
      </c>
      <c r="AP99" s="219"/>
      <c r="AQ99" s="219"/>
      <c r="AR99" s="219">
        <f t="shared" si="169"/>
        <v>0</v>
      </c>
      <c r="AS99" s="219"/>
      <c r="AT99" s="219"/>
      <c r="AU99" s="219">
        <f t="shared" si="170"/>
        <v>0</v>
      </c>
      <c r="AV99" s="225">
        <f t="shared" si="171"/>
        <v>0</v>
      </c>
      <c r="BE99" s="79">
        <f>$AW$20</f>
        <v>0</v>
      </c>
      <c r="BF99" s="219"/>
      <c r="BG99" s="219"/>
      <c r="BH99" s="219">
        <f t="shared" si="172"/>
        <v>0</v>
      </c>
      <c r="BI99" s="219"/>
      <c r="BJ99" s="219"/>
      <c r="BK99" s="219">
        <f t="shared" si="173"/>
        <v>0</v>
      </c>
      <c r="BL99" s="219"/>
      <c r="BM99" s="219"/>
      <c r="BN99" s="219">
        <f t="shared" si="174"/>
        <v>0</v>
      </c>
      <c r="BO99" s="219"/>
      <c r="BP99" s="219"/>
      <c r="BQ99" s="219">
        <f t="shared" si="175"/>
        <v>0</v>
      </c>
      <c r="BR99" s="225">
        <f t="shared" si="176"/>
        <v>0</v>
      </c>
      <c r="BS99" s="3"/>
      <c r="BT99" s="219"/>
      <c r="BU99" s="219"/>
      <c r="BV99" s="219">
        <f t="shared" si="177"/>
        <v>0</v>
      </c>
      <c r="BW99" s="219"/>
      <c r="BX99" s="219"/>
      <c r="BY99" s="219">
        <f t="shared" si="178"/>
        <v>0</v>
      </c>
      <c r="BZ99" s="219"/>
      <c r="CA99" s="219"/>
      <c r="CB99" s="219">
        <f t="shared" si="179"/>
        <v>0</v>
      </c>
      <c r="CC99" s="219"/>
      <c r="CD99" s="219"/>
      <c r="CE99" s="219">
        <f t="shared" si="180"/>
        <v>0</v>
      </c>
      <c r="CF99" s="225">
        <f t="shared" si="181"/>
        <v>0</v>
      </c>
      <c r="CO99" s="79">
        <f>$CG$20</f>
        <v>0</v>
      </c>
      <c r="CP99" s="219"/>
      <c r="CQ99" s="219"/>
      <c r="CR99" s="219">
        <f t="shared" si="182"/>
        <v>0</v>
      </c>
      <c r="CS99" s="219"/>
      <c r="CT99" s="219"/>
      <c r="CU99" s="219">
        <f t="shared" si="183"/>
        <v>0</v>
      </c>
      <c r="CV99" s="219"/>
      <c r="CW99" s="219"/>
      <c r="CX99" s="219">
        <f t="shared" si="184"/>
        <v>0</v>
      </c>
      <c r="CY99" s="219"/>
      <c r="CZ99" s="219"/>
      <c r="DA99" s="219">
        <f t="shared" si="185"/>
        <v>0</v>
      </c>
      <c r="DB99" s="225">
        <f t="shared" si="186"/>
        <v>0</v>
      </c>
    </row>
    <row r="100" spans="1:106" ht="13" x14ac:dyDescent="0.3">
      <c r="A100" s="79">
        <f>'Beräkningshjälp Lån'!$A$8</f>
        <v>0</v>
      </c>
      <c r="B100" s="196">
        <f>$D$21</f>
        <v>0</v>
      </c>
      <c r="C100" s="196"/>
      <c r="D100" s="196"/>
      <c r="E100" s="196"/>
      <c r="F100" s="196"/>
      <c r="G100" s="196"/>
      <c r="H100" s="196"/>
      <c r="I100" s="196"/>
      <c r="J100" s="219"/>
      <c r="K100" s="219"/>
      <c r="L100" s="219">
        <f t="shared" si="157"/>
        <v>0</v>
      </c>
      <c r="M100" s="219"/>
      <c r="N100" s="219"/>
      <c r="O100" s="219">
        <f t="shared" si="158"/>
        <v>0</v>
      </c>
      <c r="P100" s="219"/>
      <c r="Q100" s="219"/>
      <c r="R100" s="219">
        <f t="shared" si="159"/>
        <v>0</v>
      </c>
      <c r="S100" s="219"/>
      <c r="T100" s="219"/>
      <c r="U100" s="219">
        <f t="shared" si="160"/>
        <v>0</v>
      </c>
      <c r="V100" s="225">
        <f t="shared" si="161"/>
        <v>0</v>
      </c>
      <c r="W100" s="219"/>
      <c r="X100" s="219"/>
      <c r="Y100" s="219">
        <f t="shared" si="162"/>
        <v>0</v>
      </c>
      <c r="Z100" s="219"/>
      <c r="AA100" s="219"/>
      <c r="AB100" s="219">
        <f t="shared" si="163"/>
        <v>0</v>
      </c>
      <c r="AC100" s="219"/>
      <c r="AD100" s="219"/>
      <c r="AE100" s="219">
        <f t="shared" si="164"/>
        <v>0</v>
      </c>
      <c r="AF100" s="219"/>
      <c r="AG100" s="219"/>
      <c r="AH100" s="219">
        <f t="shared" si="165"/>
        <v>0</v>
      </c>
      <c r="AI100" s="225">
        <f t="shared" si="166"/>
        <v>0</v>
      </c>
      <c r="AJ100" s="219"/>
      <c r="AK100" s="219"/>
      <c r="AL100" s="219">
        <f t="shared" si="167"/>
        <v>0</v>
      </c>
      <c r="AM100" s="219"/>
      <c r="AN100" s="219"/>
      <c r="AO100" s="219">
        <f t="shared" si="168"/>
        <v>0</v>
      </c>
      <c r="AP100" s="219"/>
      <c r="AQ100" s="219"/>
      <c r="AR100" s="219">
        <f t="shared" si="169"/>
        <v>0</v>
      </c>
      <c r="AS100" s="219"/>
      <c r="AT100" s="219"/>
      <c r="AU100" s="219">
        <f t="shared" si="170"/>
        <v>0</v>
      </c>
      <c r="AV100" s="225">
        <f t="shared" si="171"/>
        <v>0</v>
      </c>
      <c r="BE100" s="79">
        <f>$AW$21</f>
        <v>0</v>
      </c>
      <c r="BF100" s="219"/>
      <c r="BG100" s="219"/>
      <c r="BH100" s="219">
        <f t="shared" si="172"/>
        <v>0</v>
      </c>
      <c r="BI100" s="219"/>
      <c r="BJ100" s="219"/>
      <c r="BK100" s="219">
        <f t="shared" si="173"/>
        <v>0</v>
      </c>
      <c r="BL100" s="219"/>
      <c r="BM100" s="219"/>
      <c r="BN100" s="219">
        <f t="shared" si="174"/>
        <v>0</v>
      </c>
      <c r="BO100" s="219"/>
      <c r="BP100" s="219"/>
      <c r="BQ100" s="219">
        <f t="shared" si="175"/>
        <v>0</v>
      </c>
      <c r="BR100" s="225">
        <f t="shared" si="176"/>
        <v>0</v>
      </c>
      <c r="BS100" s="3"/>
      <c r="BT100" s="219"/>
      <c r="BU100" s="219"/>
      <c r="BV100" s="219">
        <f t="shared" si="177"/>
        <v>0</v>
      </c>
      <c r="BW100" s="219"/>
      <c r="BX100" s="219"/>
      <c r="BY100" s="219">
        <f t="shared" si="178"/>
        <v>0</v>
      </c>
      <c r="BZ100" s="219"/>
      <c r="CA100" s="219"/>
      <c r="CB100" s="219">
        <f t="shared" si="179"/>
        <v>0</v>
      </c>
      <c r="CC100" s="219"/>
      <c r="CD100" s="219"/>
      <c r="CE100" s="219">
        <f t="shared" si="180"/>
        <v>0</v>
      </c>
      <c r="CF100" s="225">
        <f t="shared" si="181"/>
        <v>0</v>
      </c>
      <c r="CO100" s="79">
        <f>$CG$21</f>
        <v>0</v>
      </c>
      <c r="CP100" s="219"/>
      <c r="CQ100" s="219"/>
      <c r="CR100" s="219">
        <f t="shared" si="182"/>
        <v>0</v>
      </c>
      <c r="CS100" s="219"/>
      <c r="CT100" s="219"/>
      <c r="CU100" s="219">
        <f t="shared" si="183"/>
        <v>0</v>
      </c>
      <c r="CV100" s="219"/>
      <c r="CW100" s="219"/>
      <c r="CX100" s="219">
        <f t="shared" si="184"/>
        <v>0</v>
      </c>
      <c r="CY100" s="219"/>
      <c r="CZ100" s="219"/>
      <c r="DA100" s="219">
        <f t="shared" si="185"/>
        <v>0</v>
      </c>
      <c r="DB100" s="225">
        <f t="shared" si="186"/>
        <v>0</v>
      </c>
    </row>
    <row r="101" spans="1:106" ht="13" x14ac:dyDescent="0.3">
      <c r="A101" s="79">
        <f>'Beräkningshjälp Lån'!$A$9</f>
        <v>0</v>
      </c>
      <c r="B101" s="196">
        <f>$D$22</f>
        <v>0</v>
      </c>
      <c r="C101" s="196"/>
      <c r="D101" s="196"/>
      <c r="E101" s="196"/>
      <c r="F101" s="196"/>
      <c r="G101" s="196"/>
      <c r="H101" s="196"/>
      <c r="I101" s="196"/>
      <c r="J101" s="219"/>
      <c r="K101" s="219"/>
      <c r="L101" s="219">
        <f t="shared" si="157"/>
        <v>0</v>
      </c>
      <c r="M101" s="219"/>
      <c r="N101" s="219"/>
      <c r="O101" s="219">
        <f t="shared" si="158"/>
        <v>0</v>
      </c>
      <c r="P101" s="219"/>
      <c r="Q101" s="219"/>
      <c r="R101" s="219">
        <f t="shared" si="159"/>
        <v>0</v>
      </c>
      <c r="S101" s="219"/>
      <c r="T101" s="219"/>
      <c r="U101" s="219">
        <f t="shared" si="160"/>
        <v>0</v>
      </c>
      <c r="V101" s="225">
        <f t="shared" si="161"/>
        <v>0</v>
      </c>
      <c r="W101" s="219"/>
      <c r="X101" s="219"/>
      <c r="Y101" s="219">
        <f t="shared" si="162"/>
        <v>0</v>
      </c>
      <c r="Z101" s="219"/>
      <c r="AA101" s="219"/>
      <c r="AB101" s="219">
        <f t="shared" si="163"/>
        <v>0</v>
      </c>
      <c r="AC101" s="219"/>
      <c r="AD101" s="219"/>
      <c r="AE101" s="219">
        <f t="shared" si="164"/>
        <v>0</v>
      </c>
      <c r="AF101" s="219"/>
      <c r="AG101" s="219"/>
      <c r="AH101" s="219">
        <f t="shared" si="165"/>
        <v>0</v>
      </c>
      <c r="AI101" s="225">
        <f t="shared" si="166"/>
        <v>0</v>
      </c>
      <c r="AJ101" s="219"/>
      <c r="AK101" s="219"/>
      <c r="AL101" s="219">
        <f t="shared" si="167"/>
        <v>0</v>
      </c>
      <c r="AM101" s="219"/>
      <c r="AN101" s="219"/>
      <c r="AO101" s="219">
        <f t="shared" si="168"/>
        <v>0</v>
      </c>
      <c r="AP101" s="219"/>
      <c r="AQ101" s="219"/>
      <c r="AR101" s="219">
        <f t="shared" si="169"/>
        <v>0</v>
      </c>
      <c r="AS101" s="219"/>
      <c r="AT101" s="219"/>
      <c r="AU101" s="219">
        <f t="shared" si="170"/>
        <v>0</v>
      </c>
      <c r="AV101" s="225">
        <f t="shared" si="171"/>
        <v>0</v>
      </c>
      <c r="BE101" s="79">
        <f>$AW$22</f>
        <v>0</v>
      </c>
      <c r="BF101" s="219"/>
      <c r="BG101" s="219"/>
      <c r="BH101" s="219">
        <f t="shared" si="172"/>
        <v>0</v>
      </c>
      <c r="BI101" s="219"/>
      <c r="BJ101" s="219"/>
      <c r="BK101" s="219">
        <f t="shared" si="173"/>
        <v>0</v>
      </c>
      <c r="BL101" s="219"/>
      <c r="BM101" s="219"/>
      <c r="BN101" s="219">
        <f t="shared" si="174"/>
        <v>0</v>
      </c>
      <c r="BO101" s="219"/>
      <c r="BP101" s="219"/>
      <c r="BQ101" s="219">
        <f t="shared" si="175"/>
        <v>0</v>
      </c>
      <c r="BR101" s="225">
        <f t="shared" si="176"/>
        <v>0</v>
      </c>
      <c r="BS101" s="3"/>
      <c r="BT101" s="219"/>
      <c r="BU101" s="219"/>
      <c r="BV101" s="219">
        <f t="shared" si="177"/>
        <v>0</v>
      </c>
      <c r="BW101" s="219"/>
      <c r="BX101" s="219"/>
      <c r="BY101" s="219">
        <f t="shared" si="178"/>
        <v>0</v>
      </c>
      <c r="BZ101" s="219"/>
      <c r="CA101" s="219"/>
      <c r="CB101" s="219">
        <f t="shared" si="179"/>
        <v>0</v>
      </c>
      <c r="CC101" s="219"/>
      <c r="CD101" s="219"/>
      <c r="CE101" s="219">
        <f t="shared" si="180"/>
        <v>0</v>
      </c>
      <c r="CF101" s="225">
        <f t="shared" si="181"/>
        <v>0</v>
      </c>
      <c r="CO101" s="79">
        <f>$CG$22</f>
        <v>0</v>
      </c>
      <c r="CP101" s="219"/>
      <c r="CQ101" s="219"/>
      <c r="CR101" s="219">
        <f t="shared" si="182"/>
        <v>0</v>
      </c>
      <c r="CS101" s="219"/>
      <c r="CT101" s="219"/>
      <c r="CU101" s="219">
        <f t="shared" si="183"/>
        <v>0</v>
      </c>
      <c r="CV101" s="219"/>
      <c r="CW101" s="219"/>
      <c r="CX101" s="219">
        <f t="shared" si="184"/>
        <v>0</v>
      </c>
      <c r="CY101" s="219"/>
      <c r="CZ101" s="219"/>
      <c r="DA101" s="219">
        <f t="shared" si="185"/>
        <v>0</v>
      </c>
      <c r="DB101" s="225">
        <f t="shared" si="186"/>
        <v>0</v>
      </c>
    </row>
    <row r="102" spans="1:106" ht="13" x14ac:dyDescent="0.3">
      <c r="A102" s="223"/>
      <c r="B102" s="224"/>
      <c r="C102" s="224"/>
      <c r="D102" s="224"/>
      <c r="E102" s="224"/>
      <c r="F102" s="224"/>
      <c r="G102" s="224"/>
      <c r="H102" s="224"/>
      <c r="I102" s="224"/>
      <c r="J102" s="226">
        <f t="shared" ref="J102:U102" si="187">SUM(J95:J101)</f>
        <v>0</v>
      </c>
      <c r="K102" s="226">
        <f t="shared" si="187"/>
        <v>0</v>
      </c>
      <c r="L102" s="226">
        <f t="shared" si="187"/>
        <v>0</v>
      </c>
      <c r="M102" s="226">
        <f t="shared" si="187"/>
        <v>0</v>
      </c>
      <c r="N102" s="226">
        <f t="shared" si="187"/>
        <v>0</v>
      </c>
      <c r="O102" s="226">
        <f t="shared" si="187"/>
        <v>0</v>
      </c>
      <c r="P102" s="226">
        <f t="shared" si="187"/>
        <v>0</v>
      </c>
      <c r="Q102" s="226">
        <f t="shared" si="187"/>
        <v>0</v>
      </c>
      <c r="R102" s="226">
        <f t="shared" si="187"/>
        <v>0</v>
      </c>
      <c r="S102" s="226">
        <f t="shared" si="187"/>
        <v>0</v>
      </c>
      <c r="T102" s="226">
        <f t="shared" si="187"/>
        <v>0</v>
      </c>
      <c r="U102" s="226">
        <f t="shared" si="187"/>
        <v>0</v>
      </c>
      <c r="V102" s="233"/>
      <c r="W102" s="226">
        <f t="shared" ref="W102:AH102" si="188">SUM(W95:W101)</f>
        <v>0</v>
      </c>
      <c r="X102" s="226">
        <f t="shared" si="188"/>
        <v>0</v>
      </c>
      <c r="Y102" s="226">
        <f t="shared" si="188"/>
        <v>0</v>
      </c>
      <c r="Z102" s="226">
        <f t="shared" si="188"/>
        <v>0</v>
      </c>
      <c r="AA102" s="226">
        <f t="shared" si="188"/>
        <v>0</v>
      </c>
      <c r="AB102" s="226">
        <f t="shared" si="188"/>
        <v>0</v>
      </c>
      <c r="AC102" s="226">
        <f t="shared" si="188"/>
        <v>0</v>
      </c>
      <c r="AD102" s="226">
        <f t="shared" si="188"/>
        <v>0</v>
      </c>
      <c r="AE102" s="226">
        <f t="shared" si="188"/>
        <v>0</v>
      </c>
      <c r="AF102" s="226">
        <f t="shared" si="188"/>
        <v>0</v>
      </c>
      <c r="AG102" s="226">
        <f t="shared" si="188"/>
        <v>0</v>
      </c>
      <c r="AH102" s="226">
        <f t="shared" si="188"/>
        <v>0</v>
      </c>
      <c r="AI102" s="233"/>
      <c r="AJ102" s="226">
        <f t="shared" ref="AJ102:AU102" si="189">SUM(AJ95:AJ101)</f>
        <v>0</v>
      </c>
      <c r="AK102" s="226">
        <f t="shared" si="189"/>
        <v>0</v>
      </c>
      <c r="AL102" s="226">
        <f t="shared" si="189"/>
        <v>0</v>
      </c>
      <c r="AM102" s="226">
        <f t="shared" si="189"/>
        <v>0</v>
      </c>
      <c r="AN102" s="226">
        <f t="shared" si="189"/>
        <v>0</v>
      </c>
      <c r="AO102" s="226">
        <f t="shared" si="189"/>
        <v>0</v>
      </c>
      <c r="AP102" s="226">
        <f t="shared" si="189"/>
        <v>0</v>
      </c>
      <c r="AQ102" s="226">
        <f t="shared" si="189"/>
        <v>0</v>
      </c>
      <c r="AR102" s="226">
        <f t="shared" si="189"/>
        <v>0</v>
      </c>
      <c r="AS102" s="226">
        <f t="shared" si="189"/>
        <v>0</v>
      </c>
      <c r="AT102" s="226">
        <f t="shared" si="189"/>
        <v>0</v>
      </c>
      <c r="AU102" s="226">
        <f t="shared" si="189"/>
        <v>0</v>
      </c>
      <c r="AV102" s="233"/>
      <c r="BE102" s="223"/>
      <c r="BF102" s="226">
        <f t="shared" ref="BF102:BQ102" si="190">SUM(BF95:BF101)</f>
        <v>0</v>
      </c>
      <c r="BG102" s="226">
        <f t="shared" si="190"/>
        <v>0</v>
      </c>
      <c r="BH102" s="226">
        <f t="shared" si="190"/>
        <v>0</v>
      </c>
      <c r="BI102" s="226">
        <f t="shared" si="190"/>
        <v>0</v>
      </c>
      <c r="BJ102" s="226">
        <f t="shared" si="190"/>
        <v>0</v>
      </c>
      <c r="BK102" s="226">
        <f t="shared" si="190"/>
        <v>0</v>
      </c>
      <c r="BL102" s="226">
        <f t="shared" si="190"/>
        <v>0</v>
      </c>
      <c r="BM102" s="226">
        <f t="shared" si="190"/>
        <v>0</v>
      </c>
      <c r="BN102" s="226">
        <f t="shared" si="190"/>
        <v>0</v>
      </c>
      <c r="BO102" s="226">
        <f t="shared" si="190"/>
        <v>0</v>
      </c>
      <c r="BP102" s="226">
        <f t="shared" si="190"/>
        <v>0</v>
      </c>
      <c r="BQ102" s="226">
        <f t="shared" si="190"/>
        <v>0</v>
      </c>
      <c r="BS102" s="3"/>
      <c r="BT102" s="226">
        <f t="shared" ref="BT102:CE102" si="191">SUM(BT95:BT101)</f>
        <v>0</v>
      </c>
      <c r="BU102" s="226">
        <f t="shared" si="191"/>
        <v>0</v>
      </c>
      <c r="BV102" s="226">
        <f t="shared" si="191"/>
        <v>0</v>
      </c>
      <c r="BW102" s="226">
        <f t="shared" si="191"/>
        <v>0</v>
      </c>
      <c r="BX102" s="226">
        <f t="shared" si="191"/>
        <v>0</v>
      </c>
      <c r="BY102" s="226">
        <f t="shared" si="191"/>
        <v>0</v>
      </c>
      <c r="BZ102" s="226">
        <f t="shared" si="191"/>
        <v>0</v>
      </c>
      <c r="CA102" s="226">
        <f t="shared" si="191"/>
        <v>0</v>
      </c>
      <c r="CB102" s="226">
        <f t="shared" si="191"/>
        <v>0</v>
      </c>
      <c r="CC102" s="226">
        <f t="shared" si="191"/>
        <v>0</v>
      </c>
      <c r="CD102" s="226">
        <f t="shared" si="191"/>
        <v>0</v>
      </c>
      <c r="CE102" s="226">
        <f t="shared" si="191"/>
        <v>0</v>
      </c>
      <c r="CF102" s="233"/>
      <c r="CO102" s="223"/>
      <c r="CP102" s="226">
        <f t="shared" ref="CP102:DA102" si="192">SUM(CP95:CP101)</f>
        <v>0</v>
      </c>
      <c r="CQ102" s="226">
        <f t="shared" si="192"/>
        <v>0</v>
      </c>
      <c r="CR102" s="226">
        <f t="shared" si="192"/>
        <v>0</v>
      </c>
      <c r="CS102" s="226">
        <f t="shared" si="192"/>
        <v>0</v>
      </c>
      <c r="CT102" s="226">
        <f t="shared" si="192"/>
        <v>0</v>
      </c>
      <c r="CU102" s="226">
        <f t="shared" si="192"/>
        <v>0</v>
      </c>
      <c r="CV102" s="226">
        <f t="shared" si="192"/>
        <v>0</v>
      </c>
      <c r="CW102" s="226">
        <f t="shared" si="192"/>
        <v>0</v>
      </c>
      <c r="CX102" s="226">
        <f t="shared" si="192"/>
        <v>0</v>
      </c>
      <c r="CY102" s="226">
        <f t="shared" si="192"/>
        <v>0</v>
      </c>
      <c r="CZ102" s="226">
        <f t="shared" si="192"/>
        <v>0</v>
      </c>
      <c r="DA102" s="226">
        <f t="shared" si="192"/>
        <v>0</v>
      </c>
    </row>
    <row r="103" spans="1:106" ht="13" x14ac:dyDescent="0.3">
      <c r="A103" s="223"/>
      <c r="B103" s="224"/>
      <c r="C103" s="224"/>
      <c r="D103" s="224"/>
      <c r="E103" s="224"/>
      <c r="F103" s="224"/>
      <c r="G103" s="224"/>
      <c r="H103" s="224"/>
      <c r="I103" s="224"/>
      <c r="J103" s="217"/>
      <c r="K103" s="217"/>
      <c r="L103" s="217"/>
      <c r="M103" s="217"/>
      <c r="N103" s="217"/>
      <c r="O103" s="217"/>
      <c r="P103" s="217"/>
      <c r="Q103" s="217"/>
      <c r="R103" s="217"/>
      <c r="S103" s="217"/>
      <c r="T103" s="217"/>
      <c r="U103" s="226">
        <f>SUM(J95:U101)</f>
        <v>0</v>
      </c>
      <c r="V103" s="226">
        <f>SUM(V95:V101)</f>
        <v>0</v>
      </c>
      <c r="W103" s="217"/>
      <c r="X103" s="217"/>
      <c r="Y103" s="217"/>
      <c r="Z103" s="217"/>
      <c r="AA103" s="217"/>
      <c r="AB103" s="217"/>
      <c r="AC103" s="217"/>
      <c r="AD103" s="217"/>
      <c r="AE103" s="217"/>
      <c r="AF103" s="217"/>
      <c r="AG103" s="217"/>
      <c r="AH103" s="226">
        <f>SUM(W95:AH101)</f>
        <v>0</v>
      </c>
      <c r="AI103" s="226">
        <f>SUM(AI95:AI101)</f>
        <v>0</v>
      </c>
      <c r="AJ103" s="217"/>
      <c r="AK103" s="217"/>
      <c r="AL103" s="217"/>
      <c r="AM103" s="217"/>
      <c r="AN103" s="217"/>
      <c r="AO103" s="217"/>
      <c r="AP103" s="217"/>
      <c r="AQ103" s="217"/>
      <c r="AR103" s="217"/>
      <c r="AS103" s="217"/>
      <c r="AT103" s="217"/>
      <c r="AU103" s="226">
        <f>SUM(AJ95:AU101)</f>
        <v>0</v>
      </c>
      <c r="AV103" s="226">
        <f>SUM(AV95:AV101)</f>
        <v>0</v>
      </c>
      <c r="BE103" s="3"/>
      <c r="BF103" s="217"/>
      <c r="BG103" s="217"/>
      <c r="BH103" s="217"/>
      <c r="BI103" s="217"/>
      <c r="BJ103" s="217"/>
      <c r="BK103" s="217"/>
      <c r="BL103" s="217"/>
      <c r="BM103" s="217"/>
      <c r="BN103" s="217"/>
      <c r="BO103" s="217"/>
      <c r="BP103" s="217"/>
      <c r="BQ103" s="226">
        <f>SUM(BF95:BQ101)</f>
        <v>0</v>
      </c>
      <c r="BR103" s="226">
        <f>SUM(BR95:BR101)</f>
        <v>0</v>
      </c>
      <c r="BS103" s="3"/>
      <c r="BT103" s="217"/>
      <c r="BU103" s="217"/>
      <c r="BV103" s="217"/>
      <c r="BW103" s="217"/>
      <c r="BX103" s="217"/>
      <c r="BY103" s="217"/>
      <c r="BZ103" s="217"/>
      <c r="CA103" s="217"/>
      <c r="CB103" s="217"/>
      <c r="CC103" s="217"/>
      <c r="CD103" s="217"/>
      <c r="CE103" s="226">
        <f>SUM(BT95:CE101)</f>
        <v>0</v>
      </c>
      <c r="CF103" s="226">
        <f>SUM(CF95:CF101)</f>
        <v>0</v>
      </c>
      <c r="CO103" s="3"/>
      <c r="CP103" s="217"/>
      <c r="CQ103" s="217"/>
      <c r="CR103" s="217"/>
      <c r="CS103" s="217"/>
      <c r="CT103" s="217"/>
      <c r="CU103" s="217"/>
      <c r="CV103" s="217"/>
      <c r="CW103" s="217"/>
      <c r="CX103" s="217"/>
      <c r="CY103" s="217"/>
      <c r="CZ103" s="217"/>
      <c r="DA103" s="226">
        <f>SUM(CP95:DA101)</f>
        <v>0</v>
      </c>
      <c r="DB103" s="226">
        <f>SUM(DB95:DB101)</f>
        <v>0</v>
      </c>
    </row>
    <row r="104" spans="1:106" ht="13" x14ac:dyDescent="0.3">
      <c r="A104" s="222" t="s">
        <v>290</v>
      </c>
      <c r="J104" s="124" t="s">
        <v>190</v>
      </c>
      <c r="K104" s="124" t="s">
        <v>191</v>
      </c>
      <c r="L104" s="124" t="s">
        <v>192</v>
      </c>
      <c r="M104" s="124" t="s">
        <v>193</v>
      </c>
      <c r="N104" s="124" t="s">
        <v>194</v>
      </c>
      <c r="O104" s="124" t="s">
        <v>195</v>
      </c>
      <c r="P104" s="124" t="s">
        <v>196</v>
      </c>
      <c r="Q104" s="124" t="s">
        <v>197</v>
      </c>
      <c r="R104" s="124" t="s">
        <v>198</v>
      </c>
      <c r="S104" s="124" t="s">
        <v>199</v>
      </c>
      <c r="T104" s="124" t="s">
        <v>200</v>
      </c>
      <c r="U104" s="124" t="s">
        <v>201</v>
      </c>
      <c r="V104" s="124"/>
      <c r="W104" s="124">
        <v>13</v>
      </c>
      <c r="X104" s="124">
        <v>14</v>
      </c>
      <c r="Y104" s="124">
        <v>15</v>
      </c>
      <c r="Z104" s="124">
        <v>16</v>
      </c>
      <c r="AA104" s="124">
        <v>17</v>
      </c>
      <c r="AB104" s="124">
        <v>18</v>
      </c>
      <c r="AC104" s="124">
        <v>19</v>
      </c>
      <c r="AD104" s="124">
        <v>20</v>
      </c>
      <c r="AE104" s="124">
        <v>21</v>
      </c>
      <c r="AF104" s="124">
        <v>22</v>
      </c>
      <c r="AG104" s="124">
        <v>23</v>
      </c>
      <c r="AH104" s="124">
        <v>24</v>
      </c>
      <c r="AI104" s="124"/>
      <c r="AJ104" s="124">
        <v>25</v>
      </c>
      <c r="AK104" s="124">
        <v>26</v>
      </c>
      <c r="AL104" s="124">
        <v>27</v>
      </c>
      <c r="AM104" s="124">
        <v>28</v>
      </c>
      <c r="AN104" s="124">
        <v>29</v>
      </c>
      <c r="AO104" s="124">
        <v>30</v>
      </c>
      <c r="AP104" s="124">
        <v>31</v>
      </c>
      <c r="AQ104" s="124">
        <v>32</v>
      </c>
      <c r="AR104" s="124">
        <v>33</v>
      </c>
      <c r="AS104" s="124">
        <v>34</v>
      </c>
      <c r="AT104" s="124">
        <v>35</v>
      </c>
      <c r="AU104" s="124">
        <v>36</v>
      </c>
      <c r="AV104" s="124"/>
      <c r="BE104" s="222" t="str">
        <f>A104&amp;" År2"</f>
        <v>Ränteinbetalningar halvår År2</v>
      </c>
      <c r="BF104" s="124" t="s">
        <v>214</v>
      </c>
      <c r="BG104" s="124" t="s">
        <v>215</v>
      </c>
      <c r="BH104" s="124" t="s">
        <v>216</v>
      </c>
      <c r="BI104" s="124" t="s">
        <v>217</v>
      </c>
      <c r="BJ104" s="124" t="s">
        <v>218</v>
      </c>
      <c r="BK104" s="124" t="s">
        <v>219</v>
      </c>
      <c r="BL104" s="124" t="s">
        <v>220</v>
      </c>
      <c r="BM104" s="124" t="s">
        <v>221</v>
      </c>
      <c r="BN104" s="124" t="s">
        <v>222</v>
      </c>
      <c r="BO104" s="124" t="s">
        <v>223</v>
      </c>
      <c r="BP104" s="124" t="s">
        <v>224</v>
      </c>
      <c r="BQ104" s="124" t="s">
        <v>225</v>
      </c>
      <c r="BR104" s="124"/>
      <c r="BS104" s="3"/>
      <c r="BT104" s="124">
        <v>25</v>
      </c>
      <c r="BU104" s="124">
        <v>26</v>
      </c>
      <c r="BV104" s="124">
        <v>27</v>
      </c>
      <c r="BW104" s="124">
        <v>28</v>
      </c>
      <c r="BX104" s="124">
        <v>29</v>
      </c>
      <c r="BY104" s="124">
        <v>30</v>
      </c>
      <c r="BZ104" s="124">
        <v>31</v>
      </c>
      <c r="CA104" s="124">
        <v>32</v>
      </c>
      <c r="CB104" s="124">
        <v>33</v>
      </c>
      <c r="CC104" s="124">
        <v>34</v>
      </c>
      <c r="CD104" s="124">
        <v>35</v>
      </c>
      <c r="CE104" s="124">
        <v>36</v>
      </c>
      <c r="CF104" s="124"/>
      <c r="CO104" s="222" t="str">
        <f>A104&amp;" År3"</f>
        <v>Ränteinbetalningar halvår År3</v>
      </c>
      <c r="CP104" s="124" t="s">
        <v>457</v>
      </c>
      <c r="CQ104" s="124" t="s">
        <v>458</v>
      </c>
      <c r="CR104" s="124" t="s">
        <v>459</v>
      </c>
      <c r="CS104" s="124" t="s">
        <v>460</v>
      </c>
      <c r="CT104" s="124" t="s">
        <v>461</v>
      </c>
      <c r="CU104" s="124" t="s">
        <v>462</v>
      </c>
      <c r="CV104" s="124" t="s">
        <v>463</v>
      </c>
      <c r="CW104" s="124" t="s">
        <v>464</v>
      </c>
      <c r="CX104" s="124" t="s">
        <v>465</v>
      </c>
      <c r="CY104" s="124" t="s">
        <v>466</v>
      </c>
      <c r="CZ104" s="124" t="s">
        <v>467</v>
      </c>
      <c r="DA104" s="124" t="s">
        <v>468</v>
      </c>
      <c r="DB104" s="124"/>
    </row>
    <row r="105" spans="1:106" ht="13" x14ac:dyDescent="0.3">
      <c r="A105" s="79">
        <f>'Beräkningshjälp Lån'!$A$3</f>
        <v>0</v>
      </c>
      <c r="B105" s="196">
        <f>$D$16</f>
        <v>0</v>
      </c>
      <c r="C105" s="196"/>
      <c r="D105" s="196"/>
      <c r="E105" s="196"/>
      <c r="F105" s="196"/>
      <c r="G105" s="196"/>
      <c r="H105" s="196"/>
      <c r="I105" s="196"/>
      <c r="J105" s="219"/>
      <c r="K105" s="219"/>
      <c r="L105" s="219"/>
      <c r="M105" s="219"/>
      <c r="N105" s="219"/>
      <c r="O105" s="219">
        <f t="shared" ref="O105:O111" si="193">SUM(J95:O95)</f>
        <v>0</v>
      </c>
      <c r="P105" s="219"/>
      <c r="Q105" s="219"/>
      <c r="R105" s="219"/>
      <c r="S105" s="219"/>
      <c r="T105" s="219"/>
      <c r="U105" s="219">
        <f t="shared" ref="U105:U111" si="194">SUM(P95:U95)</f>
        <v>0</v>
      </c>
      <c r="V105" s="225">
        <f t="shared" ref="V105:V111" si="195">SUM(J105:U105)</f>
        <v>0</v>
      </c>
      <c r="W105" s="219"/>
      <c r="X105" s="219"/>
      <c r="Y105" s="219"/>
      <c r="Z105" s="219"/>
      <c r="AA105" s="219"/>
      <c r="AB105" s="219">
        <f t="shared" ref="AB105:AB111" si="196">SUM(W95:AB95)</f>
        <v>0</v>
      </c>
      <c r="AC105" s="219"/>
      <c r="AD105" s="219"/>
      <c r="AE105" s="219"/>
      <c r="AF105" s="219"/>
      <c r="AG105" s="219"/>
      <c r="AH105" s="219">
        <f t="shared" ref="AH105:AH111" si="197">SUM(AC95:AH95)</f>
        <v>0</v>
      </c>
      <c r="AI105" s="225">
        <f t="shared" ref="AI105:AI111" si="198">SUM(W105:AH105)</f>
        <v>0</v>
      </c>
      <c r="AJ105" s="219"/>
      <c r="AK105" s="219"/>
      <c r="AL105" s="219"/>
      <c r="AM105" s="219"/>
      <c r="AN105" s="219"/>
      <c r="AO105" s="219">
        <f t="shared" ref="AO105:AO111" si="199">SUM(AJ95:AO95)</f>
        <v>0</v>
      </c>
      <c r="AP105" s="219"/>
      <c r="AQ105" s="219"/>
      <c r="AR105" s="219"/>
      <c r="AS105" s="219"/>
      <c r="AT105" s="219"/>
      <c r="AU105" s="219">
        <f t="shared" ref="AU105:AU111" si="200">SUM(AP95:AU95)</f>
        <v>0</v>
      </c>
      <c r="AV105" s="225">
        <f t="shared" ref="AV105:AV111" si="201">SUM(AJ105:AU105)</f>
        <v>0</v>
      </c>
      <c r="BE105" s="79">
        <f>$AW$16</f>
        <v>0</v>
      </c>
      <c r="BF105" s="219"/>
      <c r="BG105" s="219"/>
      <c r="BH105" s="219"/>
      <c r="BI105" s="219"/>
      <c r="BJ105" s="219"/>
      <c r="BK105" s="219">
        <f t="shared" ref="BK105:BK111" si="202">SUM(BF95:BK95)</f>
        <v>0</v>
      </c>
      <c r="BL105" s="219"/>
      <c r="BM105" s="219"/>
      <c r="BN105" s="219"/>
      <c r="BO105" s="219"/>
      <c r="BP105" s="219"/>
      <c r="BQ105" s="219">
        <f t="shared" ref="BQ105:BQ111" si="203">SUM(BL95:BQ95)</f>
        <v>0</v>
      </c>
      <c r="BR105" s="225">
        <f t="shared" ref="BR105:BR111" si="204">SUM(BF105:BQ105)</f>
        <v>0</v>
      </c>
      <c r="BS105" s="3"/>
      <c r="BT105" s="219"/>
      <c r="BU105" s="219"/>
      <c r="BV105" s="219"/>
      <c r="BW105" s="219"/>
      <c r="BX105" s="219"/>
      <c r="BY105" s="219">
        <f t="shared" ref="BY105:BY111" si="205">SUM(BT95:BY95)</f>
        <v>0</v>
      </c>
      <c r="BZ105" s="219"/>
      <c r="CA105" s="219"/>
      <c r="CB105" s="219"/>
      <c r="CC105" s="219"/>
      <c r="CD105" s="219"/>
      <c r="CE105" s="219">
        <f t="shared" ref="CE105:CE111" si="206">SUM(BZ95:CE95)</f>
        <v>0</v>
      </c>
      <c r="CF105" s="225">
        <f t="shared" ref="CF105:CF111" si="207">SUM(BT105:CE105)</f>
        <v>0</v>
      </c>
      <c r="CO105" s="79">
        <f>$CG$16</f>
        <v>0</v>
      </c>
      <c r="CP105" s="219"/>
      <c r="CQ105" s="219"/>
      <c r="CR105" s="219"/>
      <c r="CS105" s="219"/>
      <c r="CT105" s="219"/>
      <c r="CU105" s="219">
        <f t="shared" ref="CU105:CU111" si="208">SUM(CP95:CU95)</f>
        <v>0</v>
      </c>
      <c r="CV105" s="219"/>
      <c r="CW105" s="219"/>
      <c r="CX105" s="219"/>
      <c r="CY105" s="219"/>
      <c r="CZ105" s="219"/>
      <c r="DA105" s="219">
        <f t="shared" ref="DA105:DA111" si="209">SUM(CV95:DA95)</f>
        <v>0</v>
      </c>
      <c r="DB105" s="225">
        <f t="shared" ref="DB105:DB111" si="210">SUM(CP105:DA105)</f>
        <v>0</v>
      </c>
    </row>
    <row r="106" spans="1:106" ht="13" x14ac:dyDescent="0.3">
      <c r="A106" s="79">
        <f>'Beräkningshjälp Lån'!$A$4</f>
        <v>0</v>
      </c>
      <c r="B106" s="196">
        <f>$D$17</f>
        <v>0</v>
      </c>
      <c r="C106" s="196"/>
      <c r="D106" s="196"/>
      <c r="E106" s="196"/>
      <c r="F106" s="196"/>
      <c r="G106" s="196"/>
      <c r="H106" s="196"/>
      <c r="I106" s="196"/>
      <c r="J106" s="219"/>
      <c r="K106" s="219"/>
      <c r="L106" s="219"/>
      <c r="M106" s="219"/>
      <c r="N106" s="219"/>
      <c r="O106" s="219">
        <f t="shared" si="193"/>
        <v>0</v>
      </c>
      <c r="P106" s="219"/>
      <c r="Q106" s="219"/>
      <c r="R106" s="219"/>
      <c r="S106" s="219"/>
      <c r="T106" s="219"/>
      <c r="U106" s="219">
        <f t="shared" si="194"/>
        <v>0</v>
      </c>
      <c r="V106" s="225">
        <f t="shared" si="195"/>
        <v>0</v>
      </c>
      <c r="W106" s="219"/>
      <c r="X106" s="219"/>
      <c r="Y106" s="219"/>
      <c r="Z106" s="219"/>
      <c r="AA106" s="219"/>
      <c r="AB106" s="219">
        <f t="shared" si="196"/>
        <v>0</v>
      </c>
      <c r="AC106" s="219"/>
      <c r="AD106" s="219"/>
      <c r="AE106" s="219"/>
      <c r="AF106" s="219"/>
      <c r="AG106" s="219"/>
      <c r="AH106" s="219">
        <f t="shared" si="197"/>
        <v>0</v>
      </c>
      <c r="AI106" s="225">
        <f t="shared" si="198"/>
        <v>0</v>
      </c>
      <c r="AJ106" s="219"/>
      <c r="AK106" s="219"/>
      <c r="AL106" s="219"/>
      <c r="AM106" s="219"/>
      <c r="AN106" s="219"/>
      <c r="AO106" s="219">
        <f t="shared" si="199"/>
        <v>0</v>
      </c>
      <c r="AP106" s="219"/>
      <c r="AQ106" s="219"/>
      <c r="AR106" s="219"/>
      <c r="AS106" s="219"/>
      <c r="AT106" s="219"/>
      <c r="AU106" s="219">
        <f t="shared" si="200"/>
        <v>0</v>
      </c>
      <c r="AV106" s="225">
        <f t="shared" si="201"/>
        <v>0</v>
      </c>
      <c r="BE106" s="79">
        <f>$AW$17</f>
        <v>0</v>
      </c>
      <c r="BF106" s="219"/>
      <c r="BG106" s="219"/>
      <c r="BH106" s="219"/>
      <c r="BI106" s="219"/>
      <c r="BJ106" s="219"/>
      <c r="BK106" s="219">
        <f t="shared" si="202"/>
        <v>0</v>
      </c>
      <c r="BL106" s="219"/>
      <c r="BM106" s="219"/>
      <c r="BN106" s="219"/>
      <c r="BO106" s="219"/>
      <c r="BP106" s="219"/>
      <c r="BQ106" s="219">
        <f t="shared" si="203"/>
        <v>0</v>
      </c>
      <c r="BR106" s="225">
        <f t="shared" si="204"/>
        <v>0</v>
      </c>
      <c r="BS106" s="3"/>
      <c r="BT106" s="219"/>
      <c r="BU106" s="219"/>
      <c r="BV106" s="219"/>
      <c r="BW106" s="219"/>
      <c r="BX106" s="219"/>
      <c r="BY106" s="219">
        <f t="shared" si="205"/>
        <v>0</v>
      </c>
      <c r="BZ106" s="219"/>
      <c r="CA106" s="219"/>
      <c r="CB106" s="219"/>
      <c r="CC106" s="219"/>
      <c r="CD106" s="219"/>
      <c r="CE106" s="219">
        <f t="shared" si="206"/>
        <v>0</v>
      </c>
      <c r="CF106" s="225">
        <f t="shared" si="207"/>
        <v>0</v>
      </c>
      <c r="CO106" s="79">
        <f>$CG$17</f>
        <v>0</v>
      </c>
      <c r="CP106" s="219"/>
      <c r="CQ106" s="219"/>
      <c r="CR106" s="219"/>
      <c r="CS106" s="219"/>
      <c r="CT106" s="219"/>
      <c r="CU106" s="219">
        <f t="shared" si="208"/>
        <v>0</v>
      </c>
      <c r="CV106" s="219"/>
      <c r="CW106" s="219"/>
      <c r="CX106" s="219"/>
      <c r="CY106" s="219"/>
      <c r="CZ106" s="219"/>
      <c r="DA106" s="219">
        <f t="shared" si="209"/>
        <v>0</v>
      </c>
      <c r="DB106" s="225">
        <f t="shared" si="210"/>
        <v>0</v>
      </c>
    </row>
    <row r="107" spans="1:106" ht="13" x14ac:dyDescent="0.3">
      <c r="A107" s="79">
        <f>'Beräkningshjälp Lån'!$A$5</f>
        <v>0</v>
      </c>
      <c r="B107" s="196">
        <f>$D$18</f>
        <v>0</v>
      </c>
      <c r="C107" s="196"/>
      <c r="D107" s="196"/>
      <c r="E107" s="196"/>
      <c r="F107" s="196"/>
      <c r="G107" s="196"/>
      <c r="H107" s="196"/>
      <c r="I107" s="196"/>
      <c r="J107" s="219"/>
      <c r="K107" s="219"/>
      <c r="L107" s="219"/>
      <c r="M107" s="219"/>
      <c r="N107" s="219"/>
      <c r="O107" s="219">
        <f t="shared" si="193"/>
        <v>0</v>
      </c>
      <c r="P107" s="219"/>
      <c r="Q107" s="219"/>
      <c r="R107" s="219"/>
      <c r="S107" s="219"/>
      <c r="T107" s="219"/>
      <c r="U107" s="219">
        <f t="shared" si="194"/>
        <v>0</v>
      </c>
      <c r="V107" s="225">
        <f t="shared" si="195"/>
        <v>0</v>
      </c>
      <c r="W107" s="219"/>
      <c r="X107" s="219"/>
      <c r="Y107" s="219"/>
      <c r="Z107" s="219"/>
      <c r="AA107" s="219"/>
      <c r="AB107" s="219">
        <f t="shared" si="196"/>
        <v>0</v>
      </c>
      <c r="AC107" s="219"/>
      <c r="AD107" s="219"/>
      <c r="AE107" s="219"/>
      <c r="AF107" s="219"/>
      <c r="AG107" s="219"/>
      <c r="AH107" s="219">
        <f t="shared" si="197"/>
        <v>0</v>
      </c>
      <c r="AI107" s="225">
        <f t="shared" si="198"/>
        <v>0</v>
      </c>
      <c r="AJ107" s="219"/>
      <c r="AK107" s="219"/>
      <c r="AL107" s="219"/>
      <c r="AM107" s="219"/>
      <c r="AN107" s="219"/>
      <c r="AO107" s="219">
        <f t="shared" si="199"/>
        <v>0</v>
      </c>
      <c r="AP107" s="219"/>
      <c r="AQ107" s="219"/>
      <c r="AR107" s="219"/>
      <c r="AS107" s="219"/>
      <c r="AT107" s="219"/>
      <c r="AU107" s="219">
        <f t="shared" si="200"/>
        <v>0</v>
      </c>
      <c r="AV107" s="225">
        <f t="shared" si="201"/>
        <v>0</v>
      </c>
      <c r="BE107" s="79">
        <f>$AW$18</f>
        <v>0</v>
      </c>
      <c r="BF107" s="219"/>
      <c r="BG107" s="219"/>
      <c r="BH107" s="219"/>
      <c r="BI107" s="219"/>
      <c r="BJ107" s="219"/>
      <c r="BK107" s="219">
        <f t="shared" si="202"/>
        <v>0</v>
      </c>
      <c r="BL107" s="219"/>
      <c r="BM107" s="219"/>
      <c r="BN107" s="219"/>
      <c r="BO107" s="219"/>
      <c r="BP107" s="219"/>
      <c r="BQ107" s="219">
        <f t="shared" si="203"/>
        <v>0</v>
      </c>
      <c r="BR107" s="225">
        <f t="shared" si="204"/>
        <v>0</v>
      </c>
      <c r="BS107" s="3"/>
      <c r="BT107" s="219"/>
      <c r="BU107" s="219"/>
      <c r="BV107" s="219"/>
      <c r="BW107" s="219"/>
      <c r="BX107" s="219"/>
      <c r="BY107" s="219">
        <f t="shared" si="205"/>
        <v>0</v>
      </c>
      <c r="BZ107" s="219"/>
      <c r="CA107" s="219"/>
      <c r="CB107" s="219"/>
      <c r="CC107" s="219"/>
      <c r="CD107" s="219"/>
      <c r="CE107" s="219">
        <f t="shared" si="206"/>
        <v>0</v>
      </c>
      <c r="CF107" s="225">
        <f t="shared" si="207"/>
        <v>0</v>
      </c>
      <c r="CO107" s="79">
        <f>$CG$18</f>
        <v>0</v>
      </c>
      <c r="CP107" s="219"/>
      <c r="CQ107" s="219"/>
      <c r="CR107" s="219"/>
      <c r="CS107" s="219"/>
      <c r="CT107" s="219"/>
      <c r="CU107" s="219">
        <f t="shared" si="208"/>
        <v>0</v>
      </c>
      <c r="CV107" s="219"/>
      <c r="CW107" s="219"/>
      <c r="CX107" s="219"/>
      <c r="CY107" s="219"/>
      <c r="CZ107" s="219"/>
      <c r="DA107" s="219">
        <f t="shared" si="209"/>
        <v>0</v>
      </c>
      <c r="DB107" s="225">
        <f t="shared" si="210"/>
        <v>0</v>
      </c>
    </row>
    <row r="108" spans="1:106" ht="13" x14ac:dyDescent="0.3">
      <c r="A108" s="79">
        <f>'Beräkningshjälp Lån'!$A$6</f>
        <v>0</v>
      </c>
      <c r="B108" s="196">
        <f>$D$19</f>
        <v>0</v>
      </c>
      <c r="C108" s="196"/>
      <c r="D108" s="196"/>
      <c r="E108" s="196"/>
      <c r="F108" s="196"/>
      <c r="G108" s="196"/>
      <c r="H108" s="196"/>
      <c r="I108" s="196"/>
      <c r="J108" s="219"/>
      <c r="K108" s="219"/>
      <c r="L108" s="219"/>
      <c r="M108" s="219"/>
      <c r="N108" s="219"/>
      <c r="O108" s="219">
        <f t="shared" si="193"/>
        <v>0</v>
      </c>
      <c r="P108" s="219"/>
      <c r="Q108" s="219"/>
      <c r="R108" s="219"/>
      <c r="S108" s="219"/>
      <c r="T108" s="219"/>
      <c r="U108" s="219">
        <f t="shared" si="194"/>
        <v>0</v>
      </c>
      <c r="V108" s="225">
        <f t="shared" si="195"/>
        <v>0</v>
      </c>
      <c r="W108" s="219"/>
      <c r="X108" s="219"/>
      <c r="Y108" s="219"/>
      <c r="Z108" s="219"/>
      <c r="AA108" s="219"/>
      <c r="AB108" s="219">
        <f t="shared" si="196"/>
        <v>0</v>
      </c>
      <c r="AC108" s="219"/>
      <c r="AD108" s="219"/>
      <c r="AE108" s="219"/>
      <c r="AF108" s="219"/>
      <c r="AG108" s="219"/>
      <c r="AH108" s="219">
        <f t="shared" si="197"/>
        <v>0</v>
      </c>
      <c r="AI108" s="225">
        <f t="shared" si="198"/>
        <v>0</v>
      </c>
      <c r="AJ108" s="219"/>
      <c r="AK108" s="219"/>
      <c r="AL108" s="219"/>
      <c r="AM108" s="219"/>
      <c r="AN108" s="219"/>
      <c r="AO108" s="219">
        <f t="shared" si="199"/>
        <v>0</v>
      </c>
      <c r="AP108" s="219"/>
      <c r="AQ108" s="219"/>
      <c r="AR108" s="219"/>
      <c r="AS108" s="219"/>
      <c r="AT108" s="219"/>
      <c r="AU108" s="219">
        <f t="shared" si="200"/>
        <v>0</v>
      </c>
      <c r="AV108" s="225">
        <f t="shared" si="201"/>
        <v>0</v>
      </c>
      <c r="BE108" s="79">
        <f>$AW$19</f>
        <v>0</v>
      </c>
      <c r="BF108" s="219"/>
      <c r="BG108" s="219"/>
      <c r="BH108" s="219"/>
      <c r="BI108" s="219"/>
      <c r="BJ108" s="219"/>
      <c r="BK108" s="219">
        <f t="shared" si="202"/>
        <v>0</v>
      </c>
      <c r="BL108" s="219"/>
      <c r="BM108" s="219"/>
      <c r="BN108" s="219"/>
      <c r="BO108" s="219"/>
      <c r="BP108" s="219"/>
      <c r="BQ108" s="219">
        <f t="shared" si="203"/>
        <v>0</v>
      </c>
      <c r="BR108" s="225">
        <f t="shared" si="204"/>
        <v>0</v>
      </c>
      <c r="BS108" s="3"/>
      <c r="BT108" s="219"/>
      <c r="BU108" s="219"/>
      <c r="BV108" s="219"/>
      <c r="BW108" s="219"/>
      <c r="BX108" s="219"/>
      <c r="BY108" s="219">
        <f t="shared" si="205"/>
        <v>0</v>
      </c>
      <c r="BZ108" s="219"/>
      <c r="CA108" s="219"/>
      <c r="CB108" s="219"/>
      <c r="CC108" s="219"/>
      <c r="CD108" s="219"/>
      <c r="CE108" s="219">
        <f t="shared" si="206"/>
        <v>0</v>
      </c>
      <c r="CF108" s="225">
        <f t="shared" si="207"/>
        <v>0</v>
      </c>
      <c r="CO108" s="79">
        <f>$CG$19</f>
        <v>0</v>
      </c>
      <c r="CP108" s="219"/>
      <c r="CQ108" s="219"/>
      <c r="CR108" s="219"/>
      <c r="CS108" s="219"/>
      <c r="CT108" s="219"/>
      <c r="CU108" s="219">
        <f t="shared" si="208"/>
        <v>0</v>
      </c>
      <c r="CV108" s="219"/>
      <c r="CW108" s="219"/>
      <c r="CX108" s="219"/>
      <c r="CY108" s="219"/>
      <c r="CZ108" s="219"/>
      <c r="DA108" s="219">
        <f t="shared" si="209"/>
        <v>0</v>
      </c>
      <c r="DB108" s="225">
        <f t="shared" si="210"/>
        <v>0</v>
      </c>
    </row>
    <row r="109" spans="1:106" ht="13" x14ac:dyDescent="0.3">
      <c r="A109" s="79">
        <f>'Beräkningshjälp Lån'!$A$7</f>
        <v>0</v>
      </c>
      <c r="B109" s="196">
        <f>$D$20</f>
        <v>0</v>
      </c>
      <c r="C109" s="196"/>
      <c r="D109" s="196"/>
      <c r="E109" s="196"/>
      <c r="F109" s="196"/>
      <c r="G109" s="196"/>
      <c r="H109" s="196"/>
      <c r="I109" s="196"/>
      <c r="J109" s="219"/>
      <c r="K109" s="219"/>
      <c r="L109" s="219"/>
      <c r="M109" s="219"/>
      <c r="N109" s="219"/>
      <c r="O109" s="219">
        <f t="shared" si="193"/>
        <v>0</v>
      </c>
      <c r="P109" s="219"/>
      <c r="Q109" s="219"/>
      <c r="R109" s="219"/>
      <c r="S109" s="219"/>
      <c r="T109" s="219"/>
      <c r="U109" s="219">
        <f t="shared" si="194"/>
        <v>0</v>
      </c>
      <c r="V109" s="225">
        <f t="shared" si="195"/>
        <v>0</v>
      </c>
      <c r="W109" s="219"/>
      <c r="X109" s="219"/>
      <c r="Y109" s="219"/>
      <c r="Z109" s="219"/>
      <c r="AA109" s="219"/>
      <c r="AB109" s="219">
        <f t="shared" si="196"/>
        <v>0</v>
      </c>
      <c r="AC109" s="219"/>
      <c r="AD109" s="219"/>
      <c r="AE109" s="219"/>
      <c r="AF109" s="219"/>
      <c r="AG109" s="219"/>
      <c r="AH109" s="219">
        <f t="shared" si="197"/>
        <v>0</v>
      </c>
      <c r="AI109" s="225">
        <f t="shared" si="198"/>
        <v>0</v>
      </c>
      <c r="AJ109" s="219"/>
      <c r="AK109" s="219"/>
      <c r="AL109" s="219"/>
      <c r="AM109" s="219"/>
      <c r="AN109" s="219"/>
      <c r="AO109" s="219">
        <f t="shared" si="199"/>
        <v>0</v>
      </c>
      <c r="AP109" s="219"/>
      <c r="AQ109" s="219"/>
      <c r="AR109" s="219"/>
      <c r="AS109" s="219"/>
      <c r="AT109" s="219"/>
      <c r="AU109" s="219">
        <f t="shared" si="200"/>
        <v>0</v>
      </c>
      <c r="AV109" s="225">
        <f t="shared" si="201"/>
        <v>0</v>
      </c>
      <c r="BE109" s="79">
        <f>$AW$20</f>
        <v>0</v>
      </c>
      <c r="BF109" s="219"/>
      <c r="BG109" s="219"/>
      <c r="BH109" s="219"/>
      <c r="BI109" s="219"/>
      <c r="BJ109" s="219"/>
      <c r="BK109" s="219">
        <f t="shared" si="202"/>
        <v>0</v>
      </c>
      <c r="BL109" s="219"/>
      <c r="BM109" s="219"/>
      <c r="BN109" s="219"/>
      <c r="BO109" s="219"/>
      <c r="BP109" s="219"/>
      <c r="BQ109" s="219">
        <f t="shared" si="203"/>
        <v>0</v>
      </c>
      <c r="BR109" s="225">
        <f t="shared" si="204"/>
        <v>0</v>
      </c>
      <c r="BS109" s="3"/>
      <c r="BT109" s="219"/>
      <c r="BU109" s="219"/>
      <c r="BV109" s="219"/>
      <c r="BW109" s="219"/>
      <c r="BX109" s="219"/>
      <c r="BY109" s="219">
        <f t="shared" si="205"/>
        <v>0</v>
      </c>
      <c r="BZ109" s="219"/>
      <c r="CA109" s="219"/>
      <c r="CB109" s="219"/>
      <c r="CC109" s="219"/>
      <c r="CD109" s="219"/>
      <c r="CE109" s="219">
        <f t="shared" si="206"/>
        <v>0</v>
      </c>
      <c r="CF109" s="225">
        <f t="shared" si="207"/>
        <v>0</v>
      </c>
      <c r="CO109" s="79">
        <f>$CG$20</f>
        <v>0</v>
      </c>
      <c r="CP109" s="219"/>
      <c r="CQ109" s="219"/>
      <c r="CR109" s="219"/>
      <c r="CS109" s="219"/>
      <c r="CT109" s="219"/>
      <c r="CU109" s="219">
        <f t="shared" si="208"/>
        <v>0</v>
      </c>
      <c r="CV109" s="219"/>
      <c r="CW109" s="219"/>
      <c r="CX109" s="219"/>
      <c r="CY109" s="219"/>
      <c r="CZ109" s="219"/>
      <c r="DA109" s="219">
        <f t="shared" si="209"/>
        <v>0</v>
      </c>
      <c r="DB109" s="225">
        <f t="shared" si="210"/>
        <v>0</v>
      </c>
    </row>
    <row r="110" spans="1:106" ht="13" x14ac:dyDescent="0.3">
      <c r="A110" s="79">
        <f>'Beräkningshjälp Lån'!$A$8</f>
        <v>0</v>
      </c>
      <c r="B110" s="196">
        <f>$D$21</f>
        <v>0</v>
      </c>
      <c r="C110" s="196"/>
      <c r="D110" s="196"/>
      <c r="E110" s="196"/>
      <c r="F110" s="196"/>
      <c r="G110" s="196"/>
      <c r="H110" s="196"/>
      <c r="I110" s="196"/>
      <c r="J110" s="219"/>
      <c r="K110" s="219"/>
      <c r="L110" s="219"/>
      <c r="M110" s="219"/>
      <c r="N110" s="219"/>
      <c r="O110" s="219">
        <f t="shared" si="193"/>
        <v>0</v>
      </c>
      <c r="P110" s="219"/>
      <c r="Q110" s="219"/>
      <c r="R110" s="219"/>
      <c r="S110" s="219"/>
      <c r="T110" s="219"/>
      <c r="U110" s="219">
        <f t="shared" si="194"/>
        <v>0</v>
      </c>
      <c r="V110" s="225">
        <f t="shared" si="195"/>
        <v>0</v>
      </c>
      <c r="W110" s="219"/>
      <c r="X110" s="219"/>
      <c r="Y110" s="219"/>
      <c r="Z110" s="219"/>
      <c r="AA110" s="219"/>
      <c r="AB110" s="219">
        <f t="shared" si="196"/>
        <v>0</v>
      </c>
      <c r="AC110" s="219"/>
      <c r="AD110" s="219"/>
      <c r="AE110" s="219"/>
      <c r="AF110" s="219"/>
      <c r="AG110" s="219"/>
      <c r="AH110" s="219">
        <f t="shared" si="197"/>
        <v>0</v>
      </c>
      <c r="AI110" s="225">
        <f t="shared" si="198"/>
        <v>0</v>
      </c>
      <c r="AJ110" s="219"/>
      <c r="AK110" s="219"/>
      <c r="AL110" s="219"/>
      <c r="AM110" s="219"/>
      <c r="AN110" s="219"/>
      <c r="AO110" s="219">
        <f t="shared" si="199"/>
        <v>0</v>
      </c>
      <c r="AP110" s="219"/>
      <c r="AQ110" s="219"/>
      <c r="AR110" s="219"/>
      <c r="AS110" s="219"/>
      <c r="AT110" s="219"/>
      <c r="AU110" s="219">
        <f t="shared" si="200"/>
        <v>0</v>
      </c>
      <c r="AV110" s="225">
        <f t="shared" si="201"/>
        <v>0</v>
      </c>
      <c r="BE110" s="79">
        <f>$AW$21</f>
        <v>0</v>
      </c>
      <c r="BF110" s="219"/>
      <c r="BG110" s="219"/>
      <c r="BH110" s="219"/>
      <c r="BI110" s="219"/>
      <c r="BJ110" s="219"/>
      <c r="BK110" s="219">
        <f t="shared" si="202"/>
        <v>0</v>
      </c>
      <c r="BL110" s="219"/>
      <c r="BM110" s="219"/>
      <c r="BN110" s="219"/>
      <c r="BO110" s="219"/>
      <c r="BP110" s="219"/>
      <c r="BQ110" s="219">
        <f t="shared" si="203"/>
        <v>0</v>
      </c>
      <c r="BR110" s="225">
        <f t="shared" si="204"/>
        <v>0</v>
      </c>
      <c r="BS110" s="3"/>
      <c r="BT110" s="219"/>
      <c r="BU110" s="219"/>
      <c r="BV110" s="219"/>
      <c r="BW110" s="219"/>
      <c r="BX110" s="219"/>
      <c r="BY110" s="219">
        <f t="shared" si="205"/>
        <v>0</v>
      </c>
      <c r="BZ110" s="219"/>
      <c r="CA110" s="219"/>
      <c r="CB110" s="219"/>
      <c r="CC110" s="219"/>
      <c r="CD110" s="219"/>
      <c r="CE110" s="219">
        <f t="shared" si="206"/>
        <v>0</v>
      </c>
      <c r="CF110" s="225">
        <f t="shared" si="207"/>
        <v>0</v>
      </c>
      <c r="CO110" s="79">
        <f>$CG$21</f>
        <v>0</v>
      </c>
      <c r="CP110" s="219"/>
      <c r="CQ110" s="219"/>
      <c r="CR110" s="219"/>
      <c r="CS110" s="219"/>
      <c r="CT110" s="219"/>
      <c r="CU110" s="219">
        <f t="shared" si="208"/>
        <v>0</v>
      </c>
      <c r="CV110" s="219"/>
      <c r="CW110" s="219"/>
      <c r="CX110" s="219"/>
      <c r="CY110" s="219"/>
      <c r="CZ110" s="219"/>
      <c r="DA110" s="219">
        <f t="shared" si="209"/>
        <v>0</v>
      </c>
      <c r="DB110" s="225">
        <f t="shared" si="210"/>
        <v>0</v>
      </c>
    </row>
    <row r="111" spans="1:106" ht="13" x14ac:dyDescent="0.3">
      <c r="A111" s="79">
        <f>'Beräkningshjälp Lån'!$A$9</f>
        <v>0</v>
      </c>
      <c r="B111" s="196">
        <f>$D$22</f>
        <v>0</v>
      </c>
      <c r="C111" s="196"/>
      <c r="D111" s="196"/>
      <c r="E111" s="196"/>
      <c r="F111" s="196"/>
      <c r="G111" s="196"/>
      <c r="H111" s="196"/>
      <c r="I111" s="196"/>
      <c r="J111" s="219"/>
      <c r="K111" s="219"/>
      <c r="L111" s="219"/>
      <c r="M111" s="219"/>
      <c r="N111" s="219"/>
      <c r="O111" s="219">
        <f t="shared" si="193"/>
        <v>0</v>
      </c>
      <c r="P111" s="219"/>
      <c r="Q111" s="219"/>
      <c r="R111" s="219"/>
      <c r="S111" s="219"/>
      <c r="T111" s="219"/>
      <c r="U111" s="219">
        <f t="shared" si="194"/>
        <v>0</v>
      </c>
      <c r="V111" s="225">
        <f t="shared" si="195"/>
        <v>0</v>
      </c>
      <c r="W111" s="219"/>
      <c r="X111" s="219"/>
      <c r="Y111" s="219"/>
      <c r="Z111" s="219"/>
      <c r="AA111" s="219"/>
      <c r="AB111" s="219">
        <f t="shared" si="196"/>
        <v>0</v>
      </c>
      <c r="AC111" s="219"/>
      <c r="AD111" s="219"/>
      <c r="AE111" s="219"/>
      <c r="AF111" s="219"/>
      <c r="AG111" s="219"/>
      <c r="AH111" s="219">
        <f t="shared" si="197"/>
        <v>0</v>
      </c>
      <c r="AI111" s="225">
        <f t="shared" si="198"/>
        <v>0</v>
      </c>
      <c r="AJ111" s="219"/>
      <c r="AK111" s="219"/>
      <c r="AL111" s="219"/>
      <c r="AM111" s="219"/>
      <c r="AN111" s="219"/>
      <c r="AO111" s="219">
        <f t="shared" si="199"/>
        <v>0</v>
      </c>
      <c r="AP111" s="219"/>
      <c r="AQ111" s="219"/>
      <c r="AR111" s="219"/>
      <c r="AS111" s="219"/>
      <c r="AT111" s="219"/>
      <c r="AU111" s="219">
        <f t="shared" si="200"/>
        <v>0</v>
      </c>
      <c r="AV111" s="225">
        <f t="shared" si="201"/>
        <v>0</v>
      </c>
      <c r="BE111" s="79">
        <f>$AW$22</f>
        <v>0</v>
      </c>
      <c r="BF111" s="219"/>
      <c r="BG111" s="219"/>
      <c r="BH111" s="219"/>
      <c r="BI111" s="219"/>
      <c r="BJ111" s="219"/>
      <c r="BK111" s="219">
        <f t="shared" si="202"/>
        <v>0</v>
      </c>
      <c r="BL111" s="219"/>
      <c r="BM111" s="219"/>
      <c r="BN111" s="219"/>
      <c r="BO111" s="219"/>
      <c r="BP111" s="219"/>
      <c r="BQ111" s="219">
        <f t="shared" si="203"/>
        <v>0</v>
      </c>
      <c r="BR111" s="225">
        <f t="shared" si="204"/>
        <v>0</v>
      </c>
      <c r="BS111" s="3"/>
      <c r="BT111" s="219"/>
      <c r="BU111" s="219"/>
      <c r="BV111" s="219"/>
      <c r="BW111" s="219"/>
      <c r="BX111" s="219"/>
      <c r="BY111" s="219">
        <f t="shared" si="205"/>
        <v>0</v>
      </c>
      <c r="BZ111" s="219"/>
      <c r="CA111" s="219"/>
      <c r="CB111" s="219"/>
      <c r="CC111" s="219"/>
      <c r="CD111" s="219"/>
      <c r="CE111" s="219">
        <f t="shared" si="206"/>
        <v>0</v>
      </c>
      <c r="CF111" s="225">
        <f t="shared" si="207"/>
        <v>0</v>
      </c>
      <c r="CO111" s="79">
        <f>$CG$22</f>
        <v>0</v>
      </c>
      <c r="CP111" s="219"/>
      <c r="CQ111" s="219"/>
      <c r="CR111" s="219"/>
      <c r="CS111" s="219"/>
      <c r="CT111" s="219"/>
      <c r="CU111" s="219">
        <f t="shared" si="208"/>
        <v>0</v>
      </c>
      <c r="CV111" s="219"/>
      <c r="CW111" s="219"/>
      <c r="CX111" s="219"/>
      <c r="CY111" s="219"/>
      <c r="CZ111" s="219"/>
      <c r="DA111" s="219">
        <f t="shared" si="209"/>
        <v>0</v>
      </c>
      <c r="DB111" s="225">
        <f t="shared" si="210"/>
        <v>0</v>
      </c>
    </row>
    <row r="112" spans="1:106" ht="13" x14ac:dyDescent="0.3">
      <c r="A112" s="223"/>
      <c r="B112" s="224"/>
      <c r="C112" s="224"/>
      <c r="D112" s="224"/>
      <c r="E112" s="224"/>
      <c r="F112" s="224"/>
      <c r="G112" s="224"/>
      <c r="H112" s="224"/>
      <c r="I112" s="224"/>
      <c r="J112" s="226">
        <f t="shared" ref="J112:U112" si="211">SUM(J105:J111)</f>
        <v>0</v>
      </c>
      <c r="K112" s="226">
        <f t="shared" si="211"/>
        <v>0</v>
      </c>
      <c r="L112" s="226">
        <f t="shared" si="211"/>
        <v>0</v>
      </c>
      <c r="M112" s="226">
        <f t="shared" si="211"/>
        <v>0</v>
      </c>
      <c r="N112" s="226">
        <f t="shared" si="211"/>
        <v>0</v>
      </c>
      <c r="O112" s="226">
        <f t="shared" si="211"/>
        <v>0</v>
      </c>
      <c r="P112" s="226">
        <f t="shared" si="211"/>
        <v>0</v>
      </c>
      <c r="Q112" s="226">
        <f t="shared" si="211"/>
        <v>0</v>
      </c>
      <c r="R112" s="226">
        <f t="shared" si="211"/>
        <v>0</v>
      </c>
      <c r="S112" s="226">
        <f t="shared" si="211"/>
        <v>0</v>
      </c>
      <c r="T112" s="226">
        <f t="shared" si="211"/>
        <v>0</v>
      </c>
      <c r="U112" s="226">
        <f t="shared" si="211"/>
        <v>0</v>
      </c>
      <c r="V112" s="233"/>
      <c r="W112" s="226">
        <f t="shared" ref="W112:AH112" si="212">SUM(W105:W111)</f>
        <v>0</v>
      </c>
      <c r="X112" s="226">
        <f t="shared" si="212"/>
        <v>0</v>
      </c>
      <c r="Y112" s="226">
        <f t="shared" si="212"/>
        <v>0</v>
      </c>
      <c r="Z112" s="226">
        <f t="shared" si="212"/>
        <v>0</v>
      </c>
      <c r="AA112" s="226">
        <f t="shared" si="212"/>
        <v>0</v>
      </c>
      <c r="AB112" s="226">
        <f t="shared" si="212"/>
        <v>0</v>
      </c>
      <c r="AC112" s="226">
        <f t="shared" si="212"/>
        <v>0</v>
      </c>
      <c r="AD112" s="226">
        <f t="shared" si="212"/>
        <v>0</v>
      </c>
      <c r="AE112" s="226">
        <f t="shared" si="212"/>
        <v>0</v>
      </c>
      <c r="AF112" s="226">
        <f t="shared" si="212"/>
        <v>0</v>
      </c>
      <c r="AG112" s="226">
        <f t="shared" si="212"/>
        <v>0</v>
      </c>
      <c r="AH112" s="226">
        <f t="shared" si="212"/>
        <v>0</v>
      </c>
      <c r="AI112" s="233"/>
      <c r="AJ112" s="226">
        <f t="shared" ref="AJ112:AU112" si="213">SUM(AJ105:AJ111)</f>
        <v>0</v>
      </c>
      <c r="AK112" s="226">
        <f t="shared" si="213"/>
        <v>0</v>
      </c>
      <c r="AL112" s="226">
        <f t="shared" si="213"/>
        <v>0</v>
      </c>
      <c r="AM112" s="226">
        <f t="shared" si="213"/>
        <v>0</v>
      </c>
      <c r="AN112" s="226">
        <f t="shared" si="213"/>
        <v>0</v>
      </c>
      <c r="AO112" s="226">
        <f t="shared" si="213"/>
        <v>0</v>
      </c>
      <c r="AP112" s="226">
        <f t="shared" si="213"/>
        <v>0</v>
      </c>
      <c r="AQ112" s="226">
        <f t="shared" si="213"/>
        <v>0</v>
      </c>
      <c r="AR112" s="226">
        <f t="shared" si="213"/>
        <v>0</v>
      </c>
      <c r="AS112" s="226">
        <f t="shared" si="213"/>
        <v>0</v>
      </c>
      <c r="AT112" s="226">
        <f t="shared" si="213"/>
        <v>0</v>
      </c>
      <c r="AU112" s="226">
        <f t="shared" si="213"/>
        <v>0</v>
      </c>
      <c r="AV112" s="233"/>
      <c r="BE112" s="223"/>
      <c r="BF112" s="217"/>
      <c r="BG112" s="217"/>
      <c r="BH112" s="217"/>
      <c r="BI112" s="217"/>
      <c r="BJ112" s="217"/>
      <c r="BK112" s="217"/>
      <c r="BL112" s="217"/>
      <c r="BM112" s="217"/>
      <c r="BN112" s="217"/>
      <c r="BO112" s="217"/>
      <c r="BP112" s="217"/>
      <c r="BQ112" s="217"/>
      <c r="BS112" s="3"/>
      <c r="BT112" s="226">
        <f t="shared" ref="BT112:CE112" si="214">SUM(BT105:BT111)</f>
        <v>0</v>
      </c>
      <c r="BU112" s="226">
        <f t="shared" si="214"/>
        <v>0</v>
      </c>
      <c r="BV112" s="226">
        <f t="shared" si="214"/>
        <v>0</v>
      </c>
      <c r="BW112" s="226">
        <f t="shared" si="214"/>
        <v>0</v>
      </c>
      <c r="BX112" s="226">
        <f t="shared" si="214"/>
        <v>0</v>
      </c>
      <c r="BY112" s="226">
        <f t="shared" si="214"/>
        <v>0</v>
      </c>
      <c r="BZ112" s="226">
        <f t="shared" si="214"/>
        <v>0</v>
      </c>
      <c r="CA112" s="226">
        <f t="shared" si="214"/>
        <v>0</v>
      </c>
      <c r="CB112" s="226">
        <f t="shared" si="214"/>
        <v>0</v>
      </c>
      <c r="CC112" s="226">
        <f t="shared" si="214"/>
        <v>0</v>
      </c>
      <c r="CD112" s="226">
        <f t="shared" si="214"/>
        <v>0</v>
      </c>
      <c r="CE112" s="226">
        <f t="shared" si="214"/>
        <v>0</v>
      </c>
      <c r="CF112" s="233"/>
      <c r="CO112" s="223"/>
      <c r="CP112" s="217"/>
      <c r="CQ112" s="217"/>
      <c r="CR112" s="217"/>
      <c r="CS112" s="217"/>
      <c r="CT112" s="217"/>
      <c r="CU112" s="217"/>
      <c r="CV112" s="217"/>
      <c r="CW112" s="217"/>
      <c r="CX112" s="217"/>
      <c r="CY112" s="217"/>
      <c r="CZ112" s="217"/>
      <c r="DA112" s="217"/>
    </row>
    <row r="113" spans="1:106" ht="13" x14ac:dyDescent="0.3">
      <c r="A113" s="223"/>
      <c r="B113" s="224"/>
      <c r="C113" s="224"/>
      <c r="D113" s="224"/>
      <c r="E113" s="224"/>
      <c r="F113" s="224"/>
      <c r="G113" s="224"/>
      <c r="H113" s="224"/>
      <c r="I113" s="224"/>
      <c r="J113" s="217"/>
      <c r="K113" s="217"/>
      <c r="L113" s="217"/>
      <c r="M113" s="217"/>
      <c r="N113" s="217"/>
      <c r="O113" s="217"/>
      <c r="P113" s="217"/>
      <c r="Q113" s="217"/>
      <c r="R113" s="217"/>
      <c r="S113" s="217"/>
      <c r="T113" s="217"/>
      <c r="U113" s="226">
        <f>SUM(J105:U111)</f>
        <v>0</v>
      </c>
      <c r="V113" s="226">
        <f>SUM(V105:V111)</f>
        <v>0</v>
      </c>
      <c r="W113" s="217"/>
      <c r="X113" s="217"/>
      <c r="Y113" s="217"/>
      <c r="Z113" s="217"/>
      <c r="AA113" s="217"/>
      <c r="AB113" s="217"/>
      <c r="AC113" s="217"/>
      <c r="AD113" s="217"/>
      <c r="AE113" s="217"/>
      <c r="AF113" s="217"/>
      <c r="AG113" s="217"/>
      <c r="AH113" s="226">
        <f>SUM(W105:AH111)</f>
        <v>0</v>
      </c>
      <c r="AI113" s="226">
        <f>SUM(AI105:AI111)</f>
        <v>0</v>
      </c>
      <c r="AJ113" s="217"/>
      <c r="AK113" s="217"/>
      <c r="AL113" s="217"/>
      <c r="AM113" s="217"/>
      <c r="AN113" s="217"/>
      <c r="AO113" s="217"/>
      <c r="AP113" s="217"/>
      <c r="AQ113" s="217"/>
      <c r="AR113" s="217"/>
      <c r="AS113" s="217"/>
      <c r="AT113" s="217"/>
      <c r="AU113" s="226">
        <f>SUM(AJ105:AU111)</f>
        <v>0</v>
      </c>
      <c r="AV113" s="226">
        <f>SUM(AV105:AV111)</f>
        <v>0</v>
      </c>
      <c r="BE113" s="3"/>
      <c r="BF113" s="217"/>
      <c r="BG113" s="217"/>
      <c r="BH113" s="217"/>
      <c r="BI113" s="217"/>
      <c r="BJ113" s="217"/>
      <c r="BK113" s="217"/>
      <c r="BL113" s="217"/>
      <c r="BM113" s="217"/>
      <c r="BN113" s="217"/>
      <c r="BO113" s="217"/>
      <c r="BP113" s="217"/>
      <c r="BQ113" s="226">
        <f>SUM(BF105:BQ111)</f>
        <v>0</v>
      </c>
      <c r="BR113" s="226">
        <f>SUM(BR105:BR111)</f>
        <v>0</v>
      </c>
      <c r="BS113" s="3"/>
      <c r="BT113" s="217"/>
      <c r="BU113" s="217"/>
      <c r="BV113" s="217"/>
      <c r="BW113" s="217"/>
      <c r="BX113" s="217"/>
      <c r="BY113" s="217"/>
      <c r="BZ113" s="217"/>
      <c r="CA113" s="217"/>
      <c r="CB113" s="217"/>
      <c r="CC113" s="217"/>
      <c r="CD113" s="217"/>
      <c r="CE113" s="226">
        <f>SUM(BT105:CE111)</f>
        <v>0</v>
      </c>
      <c r="CF113" s="226">
        <f>SUM(CF105:CF111)</f>
        <v>0</v>
      </c>
      <c r="CO113" s="3"/>
      <c r="CP113" s="217"/>
      <c r="CQ113" s="217"/>
      <c r="CR113" s="217"/>
      <c r="CS113" s="217"/>
      <c r="CT113" s="217"/>
      <c r="CU113" s="217"/>
      <c r="CV113" s="217"/>
      <c r="CW113" s="217"/>
      <c r="CX113" s="217"/>
      <c r="CY113" s="217"/>
      <c r="CZ113" s="217"/>
      <c r="DA113" s="226">
        <f>SUM(CP105:DA111)</f>
        <v>0</v>
      </c>
      <c r="DB113" s="226">
        <f>SUM(DB105:DB111)</f>
        <v>0</v>
      </c>
    </row>
    <row r="114" spans="1:106" ht="13" x14ac:dyDescent="0.3">
      <c r="A114" s="222" t="s">
        <v>289</v>
      </c>
      <c r="J114" s="124" t="s">
        <v>190</v>
      </c>
      <c r="K114" s="124" t="s">
        <v>191</v>
      </c>
      <c r="L114" s="124" t="s">
        <v>192</v>
      </c>
      <c r="M114" s="124" t="s">
        <v>193</v>
      </c>
      <c r="N114" s="124" t="s">
        <v>194</v>
      </c>
      <c r="O114" s="124" t="s">
        <v>195</v>
      </c>
      <c r="P114" s="124" t="s">
        <v>196</v>
      </c>
      <c r="Q114" s="124" t="s">
        <v>197</v>
      </c>
      <c r="R114" s="124" t="s">
        <v>198</v>
      </c>
      <c r="S114" s="124" t="s">
        <v>199</v>
      </c>
      <c r="T114" s="124" t="s">
        <v>200</v>
      </c>
      <c r="U114" s="124" t="s">
        <v>201</v>
      </c>
      <c r="V114" s="124"/>
      <c r="W114" s="124">
        <v>13</v>
      </c>
      <c r="X114" s="124">
        <v>14</v>
      </c>
      <c r="Y114" s="124">
        <v>15</v>
      </c>
      <c r="Z114" s="124">
        <v>16</v>
      </c>
      <c r="AA114" s="124">
        <v>17</v>
      </c>
      <c r="AB114" s="124">
        <v>18</v>
      </c>
      <c r="AC114" s="124">
        <v>19</v>
      </c>
      <c r="AD114" s="124">
        <v>20</v>
      </c>
      <c r="AE114" s="124">
        <v>21</v>
      </c>
      <c r="AF114" s="124">
        <v>22</v>
      </c>
      <c r="AG114" s="124">
        <v>23</v>
      </c>
      <c r="AH114" s="124">
        <v>24</v>
      </c>
      <c r="AI114" s="124"/>
      <c r="AJ114" s="124">
        <v>25</v>
      </c>
      <c r="AK114" s="124">
        <v>26</v>
      </c>
      <c r="AL114" s="124">
        <v>27</v>
      </c>
      <c r="AM114" s="124">
        <v>28</v>
      </c>
      <c r="AN114" s="124">
        <v>29</v>
      </c>
      <c r="AO114" s="124">
        <v>30</v>
      </c>
      <c r="AP114" s="124">
        <v>31</v>
      </c>
      <c r="AQ114" s="124">
        <v>32</v>
      </c>
      <c r="AR114" s="124">
        <v>33</v>
      </c>
      <c r="AS114" s="124">
        <v>34</v>
      </c>
      <c r="AT114" s="124">
        <v>35</v>
      </c>
      <c r="AU114" s="124">
        <v>36</v>
      </c>
      <c r="AV114" s="124"/>
      <c r="BE114" s="222" t="str">
        <f>A114&amp;" År2"</f>
        <v>Ränteinbetalningar År2</v>
      </c>
      <c r="BF114" s="124" t="s">
        <v>214</v>
      </c>
      <c r="BG114" s="124" t="s">
        <v>215</v>
      </c>
      <c r="BH114" s="124" t="s">
        <v>216</v>
      </c>
      <c r="BI114" s="124" t="s">
        <v>217</v>
      </c>
      <c r="BJ114" s="124" t="s">
        <v>218</v>
      </c>
      <c r="BK114" s="124" t="s">
        <v>219</v>
      </c>
      <c r="BL114" s="124" t="s">
        <v>220</v>
      </c>
      <c r="BM114" s="124" t="s">
        <v>221</v>
      </c>
      <c r="BN114" s="124" t="s">
        <v>222</v>
      </c>
      <c r="BO114" s="124" t="s">
        <v>223</v>
      </c>
      <c r="BP114" s="124" t="s">
        <v>224</v>
      </c>
      <c r="BQ114" s="124" t="s">
        <v>225</v>
      </c>
      <c r="BR114" s="124"/>
      <c r="BS114" s="3"/>
      <c r="BT114" s="124">
        <v>25</v>
      </c>
      <c r="BU114" s="124">
        <v>26</v>
      </c>
      <c r="BV114" s="124">
        <v>27</v>
      </c>
      <c r="BW114" s="124">
        <v>28</v>
      </c>
      <c r="BX114" s="124">
        <v>29</v>
      </c>
      <c r="BY114" s="124">
        <v>30</v>
      </c>
      <c r="BZ114" s="124">
        <v>31</v>
      </c>
      <c r="CA114" s="124">
        <v>32</v>
      </c>
      <c r="CB114" s="124">
        <v>33</v>
      </c>
      <c r="CC114" s="124">
        <v>34</v>
      </c>
      <c r="CD114" s="124">
        <v>35</v>
      </c>
      <c r="CE114" s="124">
        <v>36</v>
      </c>
      <c r="CF114" s="124"/>
      <c r="CO114" s="222" t="str">
        <f>A114&amp;" År3"</f>
        <v>Ränteinbetalningar År3</v>
      </c>
      <c r="CP114" s="124" t="s">
        <v>457</v>
      </c>
      <c r="CQ114" s="124" t="s">
        <v>458</v>
      </c>
      <c r="CR114" s="124" t="s">
        <v>459</v>
      </c>
      <c r="CS114" s="124" t="s">
        <v>460</v>
      </c>
      <c r="CT114" s="124" t="s">
        <v>461</v>
      </c>
      <c r="CU114" s="124" t="s">
        <v>462</v>
      </c>
      <c r="CV114" s="124" t="s">
        <v>463</v>
      </c>
      <c r="CW114" s="124" t="s">
        <v>464</v>
      </c>
      <c r="CX114" s="124" t="s">
        <v>465</v>
      </c>
      <c r="CY114" s="124" t="s">
        <v>466</v>
      </c>
      <c r="CZ114" s="124" t="s">
        <v>467</v>
      </c>
      <c r="DA114" s="124" t="s">
        <v>468</v>
      </c>
      <c r="DB114" s="124"/>
    </row>
    <row r="115" spans="1:106" ht="13" x14ac:dyDescent="0.3">
      <c r="A115" s="79">
        <f>'Beräkningshjälp Lån'!$A$3</f>
        <v>0</v>
      </c>
      <c r="B115" s="196">
        <f>$D$16</f>
        <v>0</v>
      </c>
      <c r="C115" s="196"/>
      <c r="D115" s="196"/>
      <c r="E115" s="196"/>
      <c r="F115" s="196"/>
      <c r="G115" s="196"/>
      <c r="H115" s="196"/>
      <c r="I115" s="196"/>
      <c r="J115" s="219">
        <f t="shared" ref="J115:U121" si="215">IF($D16="mån",J85,IF($D16="kvartal",J95,IF($D16="halvår",J105,0)))</f>
        <v>0</v>
      </c>
      <c r="K115" s="219">
        <f t="shared" si="215"/>
        <v>0</v>
      </c>
      <c r="L115" s="219">
        <f t="shared" si="215"/>
        <v>0</v>
      </c>
      <c r="M115" s="219">
        <f t="shared" si="215"/>
        <v>0</v>
      </c>
      <c r="N115" s="219">
        <f t="shared" si="215"/>
        <v>0</v>
      </c>
      <c r="O115" s="219">
        <f t="shared" si="215"/>
        <v>0</v>
      </c>
      <c r="P115" s="219">
        <f t="shared" si="215"/>
        <v>0</v>
      </c>
      <c r="Q115" s="219">
        <f t="shared" si="215"/>
        <v>0</v>
      </c>
      <c r="R115" s="219">
        <f t="shared" si="215"/>
        <v>0</v>
      </c>
      <c r="S115" s="219">
        <f t="shared" si="215"/>
        <v>0</v>
      </c>
      <c r="T115" s="219">
        <f t="shared" si="215"/>
        <v>0</v>
      </c>
      <c r="U115" s="219">
        <f t="shared" si="215"/>
        <v>0</v>
      </c>
      <c r="V115" s="225">
        <f t="shared" ref="V115:V121" si="216">SUM(J115:U115)</f>
        <v>0</v>
      </c>
      <c r="W115" s="219">
        <f t="shared" ref="W115:AH121" si="217">IF($D16="mån",W85,IF($D16="kvartal",W95,IF($D16="halvår",W105,0)))</f>
        <v>0</v>
      </c>
      <c r="X115" s="219">
        <f t="shared" si="217"/>
        <v>0</v>
      </c>
      <c r="Y115" s="219">
        <f t="shared" si="217"/>
        <v>0</v>
      </c>
      <c r="Z115" s="219">
        <f t="shared" si="217"/>
        <v>0</v>
      </c>
      <c r="AA115" s="219">
        <f t="shared" si="217"/>
        <v>0</v>
      </c>
      <c r="AB115" s="219">
        <f t="shared" si="217"/>
        <v>0</v>
      </c>
      <c r="AC115" s="219">
        <f t="shared" si="217"/>
        <v>0</v>
      </c>
      <c r="AD115" s="219">
        <f t="shared" si="217"/>
        <v>0</v>
      </c>
      <c r="AE115" s="219">
        <f t="shared" si="217"/>
        <v>0</v>
      </c>
      <c r="AF115" s="219">
        <f t="shared" si="217"/>
        <v>0</v>
      </c>
      <c r="AG115" s="219">
        <f t="shared" si="217"/>
        <v>0</v>
      </c>
      <c r="AH115" s="219">
        <f t="shared" si="217"/>
        <v>0</v>
      </c>
      <c r="AI115" s="225">
        <f t="shared" ref="AI115:AI121" si="218">SUM(W115:AH115)</f>
        <v>0</v>
      </c>
      <c r="AJ115" s="219">
        <f t="shared" ref="AJ115:AU121" si="219">IF($D16="mån",AJ85,IF($D16="kvartal",AJ95,IF($D16="halvår",AJ105,0)))</f>
        <v>0</v>
      </c>
      <c r="AK115" s="219">
        <f t="shared" si="219"/>
        <v>0</v>
      </c>
      <c r="AL115" s="219">
        <f t="shared" si="219"/>
        <v>0</v>
      </c>
      <c r="AM115" s="219">
        <f t="shared" si="219"/>
        <v>0</v>
      </c>
      <c r="AN115" s="219">
        <f t="shared" si="219"/>
        <v>0</v>
      </c>
      <c r="AO115" s="219">
        <f t="shared" si="219"/>
        <v>0</v>
      </c>
      <c r="AP115" s="219">
        <f t="shared" si="219"/>
        <v>0</v>
      </c>
      <c r="AQ115" s="219">
        <f t="shared" si="219"/>
        <v>0</v>
      </c>
      <c r="AR115" s="219">
        <f t="shared" si="219"/>
        <v>0</v>
      </c>
      <c r="AS115" s="219">
        <f t="shared" si="219"/>
        <v>0</v>
      </c>
      <c r="AT115" s="219">
        <f t="shared" si="219"/>
        <v>0</v>
      </c>
      <c r="AU115" s="219">
        <f t="shared" si="219"/>
        <v>0</v>
      </c>
      <c r="AV115" s="225">
        <f t="shared" ref="AV115:AV121" si="220">SUM(AJ115:AU115)</f>
        <v>0</v>
      </c>
      <c r="BE115" s="79">
        <f>$AW$16</f>
        <v>0</v>
      </c>
      <c r="BF115" s="219">
        <f t="shared" ref="BF115:BQ121" si="221">IF($AZ16="mån",BF85,IF($AZ16="kvartal",BF95,IF($AZ16="halvår",BF105,0)))</f>
        <v>0</v>
      </c>
      <c r="BG115" s="219">
        <f t="shared" si="221"/>
        <v>0</v>
      </c>
      <c r="BH115" s="219">
        <f t="shared" si="221"/>
        <v>0</v>
      </c>
      <c r="BI115" s="219">
        <f t="shared" si="221"/>
        <v>0</v>
      </c>
      <c r="BJ115" s="219">
        <f t="shared" si="221"/>
        <v>0</v>
      </c>
      <c r="BK115" s="219">
        <f t="shared" si="221"/>
        <v>0</v>
      </c>
      <c r="BL115" s="219">
        <f t="shared" si="221"/>
        <v>0</v>
      </c>
      <c r="BM115" s="219">
        <f t="shared" si="221"/>
        <v>0</v>
      </c>
      <c r="BN115" s="219">
        <f t="shared" si="221"/>
        <v>0</v>
      </c>
      <c r="BO115" s="219">
        <f t="shared" si="221"/>
        <v>0</v>
      </c>
      <c r="BP115" s="219">
        <f t="shared" si="221"/>
        <v>0</v>
      </c>
      <c r="BQ115" s="219">
        <f t="shared" si="221"/>
        <v>0</v>
      </c>
      <c r="BR115" s="225">
        <f t="shared" ref="BR115:BR121" si="222">SUM(BF115:BQ115)</f>
        <v>0</v>
      </c>
      <c r="BS115" s="3"/>
      <c r="BT115" s="219">
        <f>IF($AZ16="mån",BT85,IF($AZ16="kvartal",BT95,IF($AZ16="halvår",BT105,0)))</f>
        <v>0</v>
      </c>
      <c r="BU115" s="219">
        <f t="shared" ref="BU115:CE115" si="223">IF($AZ16="mån",BU85,IF($AZ16="kvartal",BU95,IF($AZ16="halvår",BU105,0)))</f>
        <v>0</v>
      </c>
      <c r="BV115" s="219">
        <f t="shared" si="223"/>
        <v>0</v>
      </c>
      <c r="BW115" s="219">
        <f t="shared" si="223"/>
        <v>0</v>
      </c>
      <c r="BX115" s="219">
        <f t="shared" si="223"/>
        <v>0</v>
      </c>
      <c r="BY115" s="219">
        <f t="shared" si="223"/>
        <v>0</v>
      </c>
      <c r="BZ115" s="219">
        <f t="shared" si="223"/>
        <v>0</v>
      </c>
      <c r="CA115" s="219">
        <f t="shared" si="223"/>
        <v>0</v>
      </c>
      <c r="CB115" s="219">
        <f t="shared" si="223"/>
        <v>0</v>
      </c>
      <c r="CC115" s="219">
        <f t="shared" si="223"/>
        <v>0</v>
      </c>
      <c r="CD115" s="219">
        <f t="shared" si="223"/>
        <v>0</v>
      </c>
      <c r="CE115" s="219">
        <f t="shared" si="223"/>
        <v>0</v>
      </c>
      <c r="CF115" s="225">
        <f t="shared" ref="CF115:CF121" si="224">SUM(BT115:CE115)</f>
        <v>0</v>
      </c>
      <c r="CO115" s="79">
        <f>$CG$16</f>
        <v>0</v>
      </c>
      <c r="CP115" s="219">
        <f>IF($CJ16="mån",CP85,IF($CJ16="kvartal",CP95,IF($CJ16="halvår",CP105,0)))</f>
        <v>0</v>
      </c>
      <c r="CQ115" s="219">
        <f t="shared" ref="CQ115:DA115" si="225">IF($CJ16="mån",CQ85,IF($CJ16="kvartal",CQ95,IF($CJ16="halvår",CQ105,0)))</f>
        <v>0</v>
      </c>
      <c r="CR115" s="219">
        <f t="shared" si="225"/>
        <v>0</v>
      </c>
      <c r="CS115" s="219">
        <f t="shared" si="225"/>
        <v>0</v>
      </c>
      <c r="CT115" s="219">
        <f t="shared" si="225"/>
        <v>0</v>
      </c>
      <c r="CU115" s="219">
        <f t="shared" si="225"/>
        <v>0</v>
      </c>
      <c r="CV115" s="219">
        <f t="shared" si="225"/>
        <v>0</v>
      </c>
      <c r="CW115" s="219">
        <f t="shared" si="225"/>
        <v>0</v>
      </c>
      <c r="CX115" s="219">
        <f t="shared" si="225"/>
        <v>0</v>
      </c>
      <c r="CY115" s="219">
        <f t="shared" si="225"/>
        <v>0</v>
      </c>
      <c r="CZ115" s="219">
        <f t="shared" si="225"/>
        <v>0</v>
      </c>
      <c r="DA115" s="219">
        <f t="shared" si="225"/>
        <v>0</v>
      </c>
      <c r="DB115" s="225">
        <f t="shared" ref="DB115:DB121" si="226">SUM(CP115:DA115)</f>
        <v>0</v>
      </c>
    </row>
    <row r="116" spans="1:106" ht="13" x14ac:dyDescent="0.3">
      <c r="A116" s="79">
        <f>'Beräkningshjälp Lån'!$A$4</f>
        <v>0</v>
      </c>
      <c r="B116" s="196">
        <f>$D$17</f>
        <v>0</v>
      </c>
      <c r="C116" s="196"/>
      <c r="D116" s="196"/>
      <c r="E116" s="196"/>
      <c r="F116" s="196"/>
      <c r="G116" s="196"/>
      <c r="H116" s="196"/>
      <c r="I116" s="196"/>
      <c r="J116" s="219">
        <f t="shared" si="215"/>
        <v>0</v>
      </c>
      <c r="K116" s="219">
        <f t="shared" si="215"/>
        <v>0</v>
      </c>
      <c r="L116" s="219">
        <f t="shared" si="215"/>
        <v>0</v>
      </c>
      <c r="M116" s="219">
        <f t="shared" si="215"/>
        <v>0</v>
      </c>
      <c r="N116" s="219">
        <f t="shared" si="215"/>
        <v>0</v>
      </c>
      <c r="O116" s="219">
        <f t="shared" si="215"/>
        <v>0</v>
      </c>
      <c r="P116" s="219">
        <f t="shared" si="215"/>
        <v>0</v>
      </c>
      <c r="Q116" s="219">
        <f t="shared" si="215"/>
        <v>0</v>
      </c>
      <c r="R116" s="219">
        <f t="shared" si="215"/>
        <v>0</v>
      </c>
      <c r="S116" s="219">
        <f t="shared" si="215"/>
        <v>0</v>
      </c>
      <c r="T116" s="219">
        <f t="shared" si="215"/>
        <v>0</v>
      </c>
      <c r="U116" s="219">
        <f t="shared" si="215"/>
        <v>0</v>
      </c>
      <c r="V116" s="225">
        <f t="shared" si="216"/>
        <v>0</v>
      </c>
      <c r="W116" s="219">
        <f t="shared" si="217"/>
        <v>0</v>
      </c>
      <c r="X116" s="219">
        <f t="shared" si="217"/>
        <v>0</v>
      </c>
      <c r="Y116" s="219">
        <f t="shared" si="217"/>
        <v>0</v>
      </c>
      <c r="Z116" s="219">
        <f t="shared" si="217"/>
        <v>0</v>
      </c>
      <c r="AA116" s="219">
        <f t="shared" si="217"/>
        <v>0</v>
      </c>
      <c r="AB116" s="219">
        <f t="shared" si="217"/>
        <v>0</v>
      </c>
      <c r="AC116" s="219">
        <f t="shared" si="217"/>
        <v>0</v>
      </c>
      <c r="AD116" s="219">
        <f t="shared" si="217"/>
        <v>0</v>
      </c>
      <c r="AE116" s="219">
        <f t="shared" si="217"/>
        <v>0</v>
      </c>
      <c r="AF116" s="219">
        <f t="shared" si="217"/>
        <v>0</v>
      </c>
      <c r="AG116" s="219">
        <f t="shared" si="217"/>
        <v>0</v>
      </c>
      <c r="AH116" s="219">
        <f t="shared" si="217"/>
        <v>0</v>
      </c>
      <c r="AI116" s="225">
        <f t="shared" si="218"/>
        <v>0</v>
      </c>
      <c r="AJ116" s="219">
        <f t="shared" si="219"/>
        <v>0</v>
      </c>
      <c r="AK116" s="219">
        <f t="shared" si="219"/>
        <v>0</v>
      </c>
      <c r="AL116" s="219">
        <f t="shared" si="219"/>
        <v>0</v>
      </c>
      <c r="AM116" s="219">
        <f t="shared" si="219"/>
        <v>0</v>
      </c>
      <c r="AN116" s="219">
        <f t="shared" si="219"/>
        <v>0</v>
      </c>
      <c r="AO116" s="219">
        <f t="shared" si="219"/>
        <v>0</v>
      </c>
      <c r="AP116" s="219">
        <f t="shared" si="219"/>
        <v>0</v>
      </c>
      <c r="AQ116" s="219">
        <f t="shared" si="219"/>
        <v>0</v>
      </c>
      <c r="AR116" s="219">
        <f t="shared" si="219"/>
        <v>0</v>
      </c>
      <c r="AS116" s="219">
        <f t="shared" si="219"/>
        <v>0</v>
      </c>
      <c r="AT116" s="219">
        <f t="shared" si="219"/>
        <v>0</v>
      </c>
      <c r="AU116" s="219">
        <f t="shared" si="219"/>
        <v>0</v>
      </c>
      <c r="AV116" s="225">
        <f t="shared" si="220"/>
        <v>0</v>
      </c>
      <c r="BE116" s="79">
        <f>$AW$17</f>
        <v>0</v>
      </c>
      <c r="BF116" s="219">
        <f t="shared" si="221"/>
        <v>0</v>
      </c>
      <c r="BG116" s="219">
        <f t="shared" si="221"/>
        <v>0</v>
      </c>
      <c r="BH116" s="219">
        <f t="shared" si="221"/>
        <v>0</v>
      </c>
      <c r="BI116" s="219">
        <f t="shared" si="221"/>
        <v>0</v>
      </c>
      <c r="BJ116" s="219">
        <f t="shared" si="221"/>
        <v>0</v>
      </c>
      <c r="BK116" s="219">
        <f t="shared" si="221"/>
        <v>0</v>
      </c>
      <c r="BL116" s="219">
        <f t="shared" si="221"/>
        <v>0</v>
      </c>
      <c r="BM116" s="219">
        <f t="shared" si="221"/>
        <v>0</v>
      </c>
      <c r="BN116" s="219">
        <f t="shared" si="221"/>
        <v>0</v>
      </c>
      <c r="BO116" s="219">
        <f t="shared" si="221"/>
        <v>0</v>
      </c>
      <c r="BP116" s="219">
        <f t="shared" si="221"/>
        <v>0</v>
      </c>
      <c r="BQ116" s="219">
        <f t="shared" si="221"/>
        <v>0</v>
      </c>
      <c r="BR116" s="225">
        <f t="shared" si="222"/>
        <v>0</v>
      </c>
      <c r="BS116" s="3"/>
      <c r="BT116" s="219">
        <f t="shared" ref="BT116:CE121" si="227">IF($AZ17="mån",BT86,IF($AZ17="kvartal",BT96,IF($AZ17="halvår",BT106,0)))</f>
        <v>0</v>
      </c>
      <c r="BU116" s="219">
        <f t="shared" si="227"/>
        <v>0</v>
      </c>
      <c r="BV116" s="219">
        <f t="shared" si="227"/>
        <v>0</v>
      </c>
      <c r="BW116" s="219">
        <f t="shared" si="227"/>
        <v>0</v>
      </c>
      <c r="BX116" s="219">
        <f t="shared" si="227"/>
        <v>0</v>
      </c>
      <c r="BY116" s="219">
        <f t="shared" si="227"/>
        <v>0</v>
      </c>
      <c r="BZ116" s="219">
        <f t="shared" si="227"/>
        <v>0</v>
      </c>
      <c r="CA116" s="219">
        <f t="shared" si="227"/>
        <v>0</v>
      </c>
      <c r="CB116" s="219">
        <f t="shared" si="227"/>
        <v>0</v>
      </c>
      <c r="CC116" s="219">
        <f t="shared" si="227"/>
        <v>0</v>
      </c>
      <c r="CD116" s="219">
        <f t="shared" si="227"/>
        <v>0</v>
      </c>
      <c r="CE116" s="219">
        <f t="shared" si="227"/>
        <v>0</v>
      </c>
      <c r="CF116" s="225">
        <f t="shared" si="224"/>
        <v>0</v>
      </c>
      <c r="CO116" s="79">
        <f>$CG$17</f>
        <v>0</v>
      </c>
      <c r="CP116" s="219">
        <f t="shared" ref="CP116:DA121" si="228">IF($CJ17="mån",CP86,IF($CJ17="kvartal",CP96,IF($CJ17="halvår",CP106,0)))</f>
        <v>0</v>
      </c>
      <c r="CQ116" s="219">
        <f t="shared" si="228"/>
        <v>0</v>
      </c>
      <c r="CR116" s="219">
        <f t="shared" si="228"/>
        <v>0</v>
      </c>
      <c r="CS116" s="219">
        <f t="shared" si="228"/>
        <v>0</v>
      </c>
      <c r="CT116" s="219">
        <f t="shared" si="228"/>
        <v>0</v>
      </c>
      <c r="CU116" s="219">
        <f t="shared" si="228"/>
        <v>0</v>
      </c>
      <c r="CV116" s="219">
        <f t="shared" si="228"/>
        <v>0</v>
      </c>
      <c r="CW116" s="219">
        <f t="shared" si="228"/>
        <v>0</v>
      </c>
      <c r="CX116" s="219">
        <f t="shared" si="228"/>
        <v>0</v>
      </c>
      <c r="CY116" s="219">
        <f t="shared" si="228"/>
        <v>0</v>
      </c>
      <c r="CZ116" s="219">
        <f t="shared" si="228"/>
        <v>0</v>
      </c>
      <c r="DA116" s="219">
        <f t="shared" si="228"/>
        <v>0</v>
      </c>
      <c r="DB116" s="225">
        <f t="shared" si="226"/>
        <v>0</v>
      </c>
    </row>
    <row r="117" spans="1:106" ht="13" x14ac:dyDescent="0.3">
      <c r="A117" s="79">
        <f>'Beräkningshjälp Lån'!$A$5</f>
        <v>0</v>
      </c>
      <c r="B117" s="196">
        <f>$D$18</f>
        <v>0</v>
      </c>
      <c r="C117" s="196"/>
      <c r="D117" s="196"/>
      <c r="E117" s="196"/>
      <c r="F117" s="196"/>
      <c r="G117" s="196"/>
      <c r="H117" s="196"/>
      <c r="I117" s="196"/>
      <c r="J117" s="219">
        <f t="shared" si="215"/>
        <v>0</v>
      </c>
      <c r="K117" s="219">
        <f t="shared" si="215"/>
        <v>0</v>
      </c>
      <c r="L117" s="219">
        <f t="shared" si="215"/>
        <v>0</v>
      </c>
      <c r="M117" s="219">
        <f t="shared" si="215"/>
        <v>0</v>
      </c>
      <c r="N117" s="219">
        <f t="shared" si="215"/>
        <v>0</v>
      </c>
      <c r="O117" s="219">
        <f t="shared" si="215"/>
        <v>0</v>
      </c>
      <c r="P117" s="219">
        <f t="shared" si="215"/>
        <v>0</v>
      </c>
      <c r="Q117" s="219">
        <f t="shared" si="215"/>
        <v>0</v>
      </c>
      <c r="R117" s="219">
        <f t="shared" si="215"/>
        <v>0</v>
      </c>
      <c r="S117" s="219">
        <f t="shared" si="215"/>
        <v>0</v>
      </c>
      <c r="T117" s="219">
        <f t="shared" si="215"/>
        <v>0</v>
      </c>
      <c r="U117" s="219">
        <f t="shared" si="215"/>
        <v>0</v>
      </c>
      <c r="V117" s="225">
        <f t="shared" si="216"/>
        <v>0</v>
      </c>
      <c r="W117" s="219">
        <f t="shared" si="217"/>
        <v>0</v>
      </c>
      <c r="X117" s="219">
        <f t="shared" si="217"/>
        <v>0</v>
      </c>
      <c r="Y117" s="219">
        <f t="shared" si="217"/>
        <v>0</v>
      </c>
      <c r="Z117" s="219">
        <f t="shared" si="217"/>
        <v>0</v>
      </c>
      <c r="AA117" s="219">
        <f t="shared" si="217"/>
        <v>0</v>
      </c>
      <c r="AB117" s="219">
        <f t="shared" si="217"/>
        <v>0</v>
      </c>
      <c r="AC117" s="219">
        <f t="shared" si="217"/>
        <v>0</v>
      </c>
      <c r="AD117" s="219">
        <f t="shared" si="217"/>
        <v>0</v>
      </c>
      <c r="AE117" s="219">
        <f t="shared" si="217"/>
        <v>0</v>
      </c>
      <c r="AF117" s="219">
        <f t="shared" si="217"/>
        <v>0</v>
      </c>
      <c r="AG117" s="219">
        <f t="shared" si="217"/>
        <v>0</v>
      </c>
      <c r="AH117" s="219">
        <f t="shared" si="217"/>
        <v>0</v>
      </c>
      <c r="AI117" s="225">
        <f t="shared" si="218"/>
        <v>0</v>
      </c>
      <c r="AJ117" s="219">
        <f t="shared" si="219"/>
        <v>0</v>
      </c>
      <c r="AK117" s="219">
        <f t="shared" si="219"/>
        <v>0</v>
      </c>
      <c r="AL117" s="219">
        <f t="shared" si="219"/>
        <v>0</v>
      </c>
      <c r="AM117" s="219">
        <f t="shared" si="219"/>
        <v>0</v>
      </c>
      <c r="AN117" s="219">
        <f t="shared" si="219"/>
        <v>0</v>
      </c>
      <c r="AO117" s="219">
        <f t="shared" si="219"/>
        <v>0</v>
      </c>
      <c r="AP117" s="219">
        <f t="shared" si="219"/>
        <v>0</v>
      </c>
      <c r="AQ117" s="219">
        <f t="shared" si="219"/>
        <v>0</v>
      </c>
      <c r="AR117" s="219">
        <f t="shared" si="219"/>
        <v>0</v>
      </c>
      <c r="AS117" s="219">
        <f t="shared" si="219"/>
        <v>0</v>
      </c>
      <c r="AT117" s="219">
        <f t="shared" si="219"/>
        <v>0</v>
      </c>
      <c r="AU117" s="219">
        <f t="shared" si="219"/>
        <v>0</v>
      </c>
      <c r="AV117" s="225">
        <f t="shared" si="220"/>
        <v>0</v>
      </c>
      <c r="BE117" s="79">
        <f>$AW$18</f>
        <v>0</v>
      </c>
      <c r="BF117" s="219">
        <f t="shared" si="221"/>
        <v>0</v>
      </c>
      <c r="BG117" s="219">
        <f t="shared" si="221"/>
        <v>0</v>
      </c>
      <c r="BH117" s="219">
        <f t="shared" si="221"/>
        <v>0</v>
      </c>
      <c r="BI117" s="219">
        <f t="shared" si="221"/>
        <v>0</v>
      </c>
      <c r="BJ117" s="219">
        <f t="shared" si="221"/>
        <v>0</v>
      </c>
      <c r="BK117" s="219">
        <f t="shared" si="221"/>
        <v>0</v>
      </c>
      <c r="BL117" s="219">
        <f t="shared" si="221"/>
        <v>0</v>
      </c>
      <c r="BM117" s="219">
        <f t="shared" si="221"/>
        <v>0</v>
      </c>
      <c r="BN117" s="219">
        <f t="shared" si="221"/>
        <v>0</v>
      </c>
      <c r="BO117" s="219">
        <f t="shared" si="221"/>
        <v>0</v>
      </c>
      <c r="BP117" s="219">
        <f t="shared" si="221"/>
        <v>0</v>
      </c>
      <c r="BQ117" s="219">
        <f t="shared" si="221"/>
        <v>0</v>
      </c>
      <c r="BR117" s="225">
        <f t="shared" si="222"/>
        <v>0</v>
      </c>
      <c r="BS117" s="3"/>
      <c r="BT117" s="219">
        <f t="shared" si="227"/>
        <v>0</v>
      </c>
      <c r="BU117" s="219">
        <f t="shared" si="227"/>
        <v>0</v>
      </c>
      <c r="BV117" s="219">
        <f t="shared" si="227"/>
        <v>0</v>
      </c>
      <c r="BW117" s="219">
        <f t="shared" si="227"/>
        <v>0</v>
      </c>
      <c r="BX117" s="219">
        <f t="shared" si="227"/>
        <v>0</v>
      </c>
      <c r="BY117" s="219">
        <f t="shared" si="227"/>
        <v>0</v>
      </c>
      <c r="BZ117" s="219">
        <f t="shared" si="227"/>
        <v>0</v>
      </c>
      <c r="CA117" s="219">
        <f t="shared" si="227"/>
        <v>0</v>
      </c>
      <c r="CB117" s="219">
        <f t="shared" si="227"/>
        <v>0</v>
      </c>
      <c r="CC117" s="219">
        <f t="shared" si="227"/>
        <v>0</v>
      </c>
      <c r="CD117" s="219">
        <f t="shared" si="227"/>
        <v>0</v>
      </c>
      <c r="CE117" s="219">
        <f t="shared" si="227"/>
        <v>0</v>
      </c>
      <c r="CF117" s="225">
        <f t="shared" si="224"/>
        <v>0</v>
      </c>
      <c r="CO117" s="79">
        <f>$CG$18</f>
        <v>0</v>
      </c>
      <c r="CP117" s="219">
        <f t="shared" si="228"/>
        <v>0</v>
      </c>
      <c r="CQ117" s="219">
        <f t="shared" si="228"/>
        <v>0</v>
      </c>
      <c r="CR117" s="219">
        <f t="shared" si="228"/>
        <v>0</v>
      </c>
      <c r="CS117" s="219">
        <f t="shared" si="228"/>
        <v>0</v>
      </c>
      <c r="CT117" s="219">
        <f t="shared" si="228"/>
        <v>0</v>
      </c>
      <c r="CU117" s="219">
        <f t="shared" si="228"/>
        <v>0</v>
      </c>
      <c r="CV117" s="219">
        <f t="shared" si="228"/>
        <v>0</v>
      </c>
      <c r="CW117" s="219">
        <f t="shared" si="228"/>
        <v>0</v>
      </c>
      <c r="CX117" s="219">
        <f t="shared" si="228"/>
        <v>0</v>
      </c>
      <c r="CY117" s="219">
        <f t="shared" si="228"/>
        <v>0</v>
      </c>
      <c r="CZ117" s="219">
        <f t="shared" si="228"/>
        <v>0</v>
      </c>
      <c r="DA117" s="219">
        <f t="shared" si="228"/>
        <v>0</v>
      </c>
      <c r="DB117" s="225">
        <f t="shared" si="226"/>
        <v>0</v>
      </c>
    </row>
    <row r="118" spans="1:106" ht="13" x14ac:dyDescent="0.3">
      <c r="A118" s="79">
        <f>'Beräkningshjälp Lån'!$A$6</f>
        <v>0</v>
      </c>
      <c r="B118" s="196">
        <f>$D$19</f>
        <v>0</v>
      </c>
      <c r="C118" s="196"/>
      <c r="D118" s="196"/>
      <c r="E118" s="196"/>
      <c r="F118" s="196"/>
      <c r="G118" s="196"/>
      <c r="H118" s="196"/>
      <c r="I118" s="196"/>
      <c r="J118" s="219">
        <f t="shared" si="215"/>
        <v>0</v>
      </c>
      <c r="K118" s="219">
        <f t="shared" si="215"/>
        <v>0</v>
      </c>
      <c r="L118" s="219">
        <f t="shared" si="215"/>
        <v>0</v>
      </c>
      <c r="M118" s="219">
        <f t="shared" si="215"/>
        <v>0</v>
      </c>
      <c r="N118" s="219">
        <f t="shared" si="215"/>
        <v>0</v>
      </c>
      <c r="O118" s="219">
        <f t="shared" si="215"/>
        <v>0</v>
      </c>
      <c r="P118" s="219">
        <f t="shared" si="215"/>
        <v>0</v>
      </c>
      <c r="Q118" s="219">
        <f t="shared" si="215"/>
        <v>0</v>
      </c>
      <c r="R118" s="219">
        <f t="shared" si="215"/>
        <v>0</v>
      </c>
      <c r="S118" s="219">
        <f t="shared" si="215"/>
        <v>0</v>
      </c>
      <c r="T118" s="219">
        <f t="shared" si="215"/>
        <v>0</v>
      </c>
      <c r="U118" s="219">
        <f t="shared" si="215"/>
        <v>0</v>
      </c>
      <c r="V118" s="225">
        <f t="shared" si="216"/>
        <v>0</v>
      </c>
      <c r="W118" s="219">
        <f t="shared" si="217"/>
        <v>0</v>
      </c>
      <c r="X118" s="219">
        <f t="shared" si="217"/>
        <v>0</v>
      </c>
      <c r="Y118" s="219">
        <f t="shared" si="217"/>
        <v>0</v>
      </c>
      <c r="Z118" s="219">
        <f t="shared" si="217"/>
        <v>0</v>
      </c>
      <c r="AA118" s="219">
        <f t="shared" si="217"/>
        <v>0</v>
      </c>
      <c r="AB118" s="219">
        <f t="shared" si="217"/>
        <v>0</v>
      </c>
      <c r="AC118" s="219">
        <f t="shared" si="217"/>
        <v>0</v>
      </c>
      <c r="AD118" s="219">
        <f t="shared" si="217"/>
        <v>0</v>
      </c>
      <c r="AE118" s="219">
        <f t="shared" si="217"/>
        <v>0</v>
      </c>
      <c r="AF118" s="219">
        <f t="shared" si="217"/>
        <v>0</v>
      </c>
      <c r="AG118" s="219">
        <f t="shared" si="217"/>
        <v>0</v>
      </c>
      <c r="AH118" s="219">
        <f t="shared" si="217"/>
        <v>0</v>
      </c>
      <c r="AI118" s="225">
        <f t="shared" si="218"/>
        <v>0</v>
      </c>
      <c r="AJ118" s="219">
        <f t="shared" si="219"/>
        <v>0</v>
      </c>
      <c r="AK118" s="219">
        <f t="shared" si="219"/>
        <v>0</v>
      </c>
      <c r="AL118" s="219">
        <f t="shared" si="219"/>
        <v>0</v>
      </c>
      <c r="AM118" s="219">
        <f t="shared" si="219"/>
        <v>0</v>
      </c>
      <c r="AN118" s="219">
        <f t="shared" si="219"/>
        <v>0</v>
      </c>
      <c r="AO118" s="219">
        <f t="shared" si="219"/>
        <v>0</v>
      </c>
      <c r="AP118" s="219">
        <f t="shared" si="219"/>
        <v>0</v>
      </c>
      <c r="AQ118" s="219">
        <f t="shared" si="219"/>
        <v>0</v>
      </c>
      <c r="AR118" s="219">
        <f t="shared" si="219"/>
        <v>0</v>
      </c>
      <c r="AS118" s="219">
        <f t="shared" si="219"/>
        <v>0</v>
      </c>
      <c r="AT118" s="219">
        <f t="shared" si="219"/>
        <v>0</v>
      </c>
      <c r="AU118" s="219">
        <f t="shared" si="219"/>
        <v>0</v>
      </c>
      <c r="AV118" s="225">
        <f t="shared" si="220"/>
        <v>0</v>
      </c>
      <c r="BE118" s="79">
        <f>$AW$19</f>
        <v>0</v>
      </c>
      <c r="BF118" s="219">
        <f t="shared" si="221"/>
        <v>0</v>
      </c>
      <c r="BG118" s="219">
        <f t="shared" si="221"/>
        <v>0</v>
      </c>
      <c r="BH118" s="219">
        <f t="shared" si="221"/>
        <v>0</v>
      </c>
      <c r="BI118" s="219">
        <f t="shared" si="221"/>
        <v>0</v>
      </c>
      <c r="BJ118" s="219">
        <f t="shared" si="221"/>
        <v>0</v>
      </c>
      <c r="BK118" s="219">
        <f t="shared" si="221"/>
        <v>0</v>
      </c>
      <c r="BL118" s="219">
        <f t="shared" si="221"/>
        <v>0</v>
      </c>
      <c r="BM118" s="219">
        <f t="shared" si="221"/>
        <v>0</v>
      </c>
      <c r="BN118" s="219">
        <f t="shared" si="221"/>
        <v>0</v>
      </c>
      <c r="BO118" s="219">
        <f t="shared" si="221"/>
        <v>0</v>
      </c>
      <c r="BP118" s="219">
        <f t="shared" si="221"/>
        <v>0</v>
      </c>
      <c r="BQ118" s="219">
        <f t="shared" si="221"/>
        <v>0</v>
      </c>
      <c r="BR118" s="225">
        <f t="shared" si="222"/>
        <v>0</v>
      </c>
      <c r="BS118" s="3"/>
      <c r="BT118" s="219">
        <f t="shared" si="227"/>
        <v>0</v>
      </c>
      <c r="BU118" s="219">
        <f t="shared" si="227"/>
        <v>0</v>
      </c>
      <c r="BV118" s="219">
        <f t="shared" si="227"/>
        <v>0</v>
      </c>
      <c r="BW118" s="219">
        <f t="shared" si="227"/>
        <v>0</v>
      </c>
      <c r="BX118" s="219">
        <f t="shared" si="227"/>
        <v>0</v>
      </c>
      <c r="BY118" s="219">
        <f t="shared" si="227"/>
        <v>0</v>
      </c>
      <c r="BZ118" s="219">
        <f t="shared" si="227"/>
        <v>0</v>
      </c>
      <c r="CA118" s="219">
        <f t="shared" si="227"/>
        <v>0</v>
      </c>
      <c r="CB118" s="219">
        <f t="shared" si="227"/>
        <v>0</v>
      </c>
      <c r="CC118" s="219">
        <f t="shared" si="227"/>
        <v>0</v>
      </c>
      <c r="CD118" s="219">
        <f t="shared" si="227"/>
        <v>0</v>
      </c>
      <c r="CE118" s="219">
        <f t="shared" si="227"/>
        <v>0</v>
      </c>
      <c r="CF118" s="225">
        <f t="shared" si="224"/>
        <v>0</v>
      </c>
      <c r="CO118" s="79">
        <f>$CG$19</f>
        <v>0</v>
      </c>
      <c r="CP118" s="219">
        <f t="shared" si="228"/>
        <v>0</v>
      </c>
      <c r="CQ118" s="219">
        <f t="shared" si="228"/>
        <v>0</v>
      </c>
      <c r="CR118" s="219">
        <f t="shared" si="228"/>
        <v>0</v>
      </c>
      <c r="CS118" s="219">
        <f t="shared" si="228"/>
        <v>0</v>
      </c>
      <c r="CT118" s="219">
        <f t="shared" si="228"/>
        <v>0</v>
      </c>
      <c r="CU118" s="219">
        <f t="shared" si="228"/>
        <v>0</v>
      </c>
      <c r="CV118" s="219">
        <f t="shared" si="228"/>
        <v>0</v>
      </c>
      <c r="CW118" s="219">
        <f t="shared" si="228"/>
        <v>0</v>
      </c>
      <c r="CX118" s="219">
        <f t="shared" si="228"/>
        <v>0</v>
      </c>
      <c r="CY118" s="219">
        <f t="shared" si="228"/>
        <v>0</v>
      </c>
      <c r="CZ118" s="219">
        <f t="shared" si="228"/>
        <v>0</v>
      </c>
      <c r="DA118" s="219">
        <f t="shared" si="228"/>
        <v>0</v>
      </c>
      <c r="DB118" s="225">
        <f t="shared" si="226"/>
        <v>0</v>
      </c>
    </row>
    <row r="119" spans="1:106" ht="13" x14ac:dyDescent="0.3">
      <c r="A119" s="79">
        <f>'Beräkningshjälp Lån'!$A$7</f>
        <v>0</v>
      </c>
      <c r="B119" s="196">
        <f>$D$20</f>
        <v>0</v>
      </c>
      <c r="C119" s="196"/>
      <c r="D119" s="196"/>
      <c r="E119" s="196"/>
      <c r="F119" s="196"/>
      <c r="G119" s="196"/>
      <c r="H119" s="196"/>
      <c r="I119" s="196"/>
      <c r="J119" s="219">
        <f t="shared" si="215"/>
        <v>0</v>
      </c>
      <c r="K119" s="219">
        <f t="shared" si="215"/>
        <v>0</v>
      </c>
      <c r="L119" s="219">
        <f t="shared" si="215"/>
        <v>0</v>
      </c>
      <c r="M119" s="219">
        <f t="shared" si="215"/>
        <v>0</v>
      </c>
      <c r="N119" s="219">
        <f t="shared" si="215"/>
        <v>0</v>
      </c>
      <c r="O119" s="219">
        <f t="shared" si="215"/>
        <v>0</v>
      </c>
      <c r="P119" s="219">
        <f t="shared" si="215"/>
        <v>0</v>
      </c>
      <c r="Q119" s="219">
        <f t="shared" si="215"/>
        <v>0</v>
      </c>
      <c r="R119" s="219">
        <f t="shared" si="215"/>
        <v>0</v>
      </c>
      <c r="S119" s="219">
        <f t="shared" si="215"/>
        <v>0</v>
      </c>
      <c r="T119" s="219">
        <f t="shared" si="215"/>
        <v>0</v>
      </c>
      <c r="U119" s="219">
        <f t="shared" si="215"/>
        <v>0</v>
      </c>
      <c r="V119" s="225">
        <f t="shared" si="216"/>
        <v>0</v>
      </c>
      <c r="W119" s="219">
        <f t="shared" si="217"/>
        <v>0</v>
      </c>
      <c r="X119" s="219">
        <f t="shared" si="217"/>
        <v>0</v>
      </c>
      <c r="Y119" s="219">
        <f t="shared" si="217"/>
        <v>0</v>
      </c>
      <c r="Z119" s="219">
        <f t="shared" si="217"/>
        <v>0</v>
      </c>
      <c r="AA119" s="219">
        <f t="shared" si="217"/>
        <v>0</v>
      </c>
      <c r="AB119" s="219">
        <f t="shared" si="217"/>
        <v>0</v>
      </c>
      <c r="AC119" s="219">
        <f t="shared" si="217"/>
        <v>0</v>
      </c>
      <c r="AD119" s="219">
        <f t="shared" si="217"/>
        <v>0</v>
      </c>
      <c r="AE119" s="219">
        <f t="shared" si="217"/>
        <v>0</v>
      </c>
      <c r="AF119" s="219">
        <f t="shared" si="217"/>
        <v>0</v>
      </c>
      <c r="AG119" s="219">
        <f t="shared" si="217"/>
        <v>0</v>
      </c>
      <c r="AH119" s="219">
        <f t="shared" si="217"/>
        <v>0</v>
      </c>
      <c r="AI119" s="225">
        <f t="shared" si="218"/>
        <v>0</v>
      </c>
      <c r="AJ119" s="219">
        <f t="shared" si="219"/>
        <v>0</v>
      </c>
      <c r="AK119" s="219">
        <f t="shared" si="219"/>
        <v>0</v>
      </c>
      <c r="AL119" s="219">
        <f t="shared" si="219"/>
        <v>0</v>
      </c>
      <c r="AM119" s="219">
        <f t="shared" si="219"/>
        <v>0</v>
      </c>
      <c r="AN119" s="219">
        <f t="shared" si="219"/>
        <v>0</v>
      </c>
      <c r="AO119" s="219">
        <f t="shared" si="219"/>
        <v>0</v>
      </c>
      <c r="AP119" s="219">
        <f t="shared" si="219"/>
        <v>0</v>
      </c>
      <c r="AQ119" s="219">
        <f t="shared" si="219"/>
        <v>0</v>
      </c>
      <c r="AR119" s="219">
        <f t="shared" si="219"/>
        <v>0</v>
      </c>
      <c r="AS119" s="219">
        <f t="shared" si="219"/>
        <v>0</v>
      </c>
      <c r="AT119" s="219">
        <f t="shared" si="219"/>
        <v>0</v>
      </c>
      <c r="AU119" s="219">
        <f t="shared" si="219"/>
        <v>0</v>
      </c>
      <c r="AV119" s="225">
        <f t="shared" si="220"/>
        <v>0</v>
      </c>
      <c r="BE119" s="79">
        <f>$AW$20</f>
        <v>0</v>
      </c>
      <c r="BF119" s="219">
        <f t="shared" si="221"/>
        <v>0</v>
      </c>
      <c r="BG119" s="219">
        <f t="shared" si="221"/>
        <v>0</v>
      </c>
      <c r="BH119" s="219">
        <f t="shared" si="221"/>
        <v>0</v>
      </c>
      <c r="BI119" s="219">
        <f t="shared" si="221"/>
        <v>0</v>
      </c>
      <c r="BJ119" s="219">
        <f t="shared" si="221"/>
        <v>0</v>
      </c>
      <c r="BK119" s="219">
        <f t="shared" si="221"/>
        <v>0</v>
      </c>
      <c r="BL119" s="219">
        <f t="shared" si="221"/>
        <v>0</v>
      </c>
      <c r="BM119" s="219">
        <f t="shared" si="221"/>
        <v>0</v>
      </c>
      <c r="BN119" s="219">
        <f t="shared" si="221"/>
        <v>0</v>
      </c>
      <c r="BO119" s="219">
        <f t="shared" si="221"/>
        <v>0</v>
      </c>
      <c r="BP119" s="219">
        <f t="shared" si="221"/>
        <v>0</v>
      </c>
      <c r="BQ119" s="219">
        <f t="shared" si="221"/>
        <v>0</v>
      </c>
      <c r="BR119" s="225">
        <f t="shared" si="222"/>
        <v>0</v>
      </c>
      <c r="BS119" s="3"/>
      <c r="BT119" s="219">
        <f t="shared" si="227"/>
        <v>0</v>
      </c>
      <c r="BU119" s="219">
        <f t="shared" si="227"/>
        <v>0</v>
      </c>
      <c r="BV119" s="219">
        <f t="shared" si="227"/>
        <v>0</v>
      </c>
      <c r="BW119" s="219">
        <f t="shared" si="227"/>
        <v>0</v>
      </c>
      <c r="BX119" s="219">
        <f t="shared" si="227"/>
        <v>0</v>
      </c>
      <c r="BY119" s="219">
        <f t="shared" si="227"/>
        <v>0</v>
      </c>
      <c r="BZ119" s="219">
        <f t="shared" si="227"/>
        <v>0</v>
      </c>
      <c r="CA119" s="219">
        <f t="shared" si="227"/>
        <v>0</v>
      </c>
      <c r="CB119" s="219">
        <f t="shared" si="227"/>
        <v>0</v>
      </c>
      <c r="CC119" s="219">
        <f t="shared" si="227"/>
        <v>0</v>
      </c>
      <c r="CD119" s="219">
        <f t="shared" si="227"/>
        <v>0</v>
      </c>
      <c r="CE119" s="219">
        <f t="shared" si="227"/>
        <v>0</v>
      </c>
      <c r="CF119" s="225">
        <f t="shared" si="224"/>
        <v>0</v>
      </c>
      <c r="CO119" s="79">
        <f>$CG$20</f>
        <v>0</v>
      </c>
      <c r="CP119" s="219">
        <f t="shared" si="228"/>
        <v>0</v>
      </c>
      <c r="CQ119" s="219">
        <f t="shared" si="228"/>
        <v>0</v>
      </c>
      <c r="CR119" s="219">
        <f t="shared" si="228"/>
        <v>0</v>
      </c>
      <c r="CS119" s="219">
        <f t="shared" si="228"/>
        <v>0</v>
      </c>
      <c r="CT119" s="219">
        <f t="shared" si="228"/>
        <v>0</v>
      </c>
      <c r="CU119" s="219">
        <f t="shared" si="228"/>
        <v>0</v>
      </c>
      <c r="CV119" s="219">
        <f t="shared" si="228"/>
        <v>0</v>
      </c>
      <c r="CW119" s="219">
        <f t="shared" si="228"/>
        <v>0</v>
      </c>
      <c r="CX119" s="219">
        <f t="shared" si="228"/>
        <v>0</v>
      </c>
      <c r="CY119" s="219">
        <f t="shared" si="228"/>
        <v>0</v>
      </c>
      <c r="CZ119" s="219">
        <f t="shared" si="228"/>
        <v>0</v>
      </c>
      <c r="DA119" s="219">
        <f t="shared" si="228"/>
        <v>0</v>
      </c>
      <c r="DB119" s="225">
        <f t="shared" si="226"/>
        <v>0</v>
      </c>
    </row>
    <row r="120" spans="1:106" ht="13" x14ac:dyDescent="0.3">
      <c r="A120" s="79">
        <f>'Beräkningshjälp Lån'!$A$8</f>
        <v>0</v>
      </c>
      <c r="B120" s="196">
        <f>$D$21</f>
        <v>0</v>
      </c>
      <c r="C120" s="196"/>
      <c r="D120" s="196"/>
      <c r="E120" s="196"/>
      <c r="F120" s="196"/>
      <c r="G120" s="196"/>
      <c r="H120" s="196"/>
      <c r="I120" s="196"/>
      <c r="J120" s="219">
        <f t="shared" si="215"/>
        <v>0</v>
      </c>
      <c r="K120" s="219">
        <f t="shared" si="215"/>
        <v>0</v>
      </c>
      <c r="L120" s="219">
        <f t="shared" si="215"/>
        <v>0</v>
      </c>
      <c r="M120" s="219">
        <f t="shared" si="215"/>
        <v>0</v>
      </c>
      <c r="N120" s="219">
        <f t="shared" si="215"/>
        <v>0</v>
      </c>
      <c r="O120" s="219">
        <f t="shared" si="215"/>
        <v>0</v>
      </c>
      <c r="P120" s="219">
        <f t="shared" si="215"/>
        <v>0</v>
      </c>
      <c r="Q120" s="219">
        <f t="shared" si="215"/>
        <v>0</v>
      </c>
      <c r="R120" s="219">
        <f t="shared" si="215"/>
        <v>0</v>
      </c>
      <c r="S120" s="219">
        <f t="shared" si="215"/>
        <v>0</v>
      </c>
      <c r="T120" s="219">
        <f t="shared" si="215"/>
        <v>0</v>
      </c>
      <c r="U120" s="219">
        <f t="shared" si="215"/>
        <v>0</v>
      </c>
      <c r="V120" s="225">
        <f t="shared" si="216"/>
        <v>0</v>
      </c>
      <c r="W120" s="219">
        <f t="shared" si="217"/>
        <v>0</v>
      </c>
      <c r="X120" s="219">
        <f t="shared" si="217"/>
        <v>0</v>
      </c>
      <c r="Y120" s="219">
        <f t="shared" si="217"/>
        <v>0</v>
      </c>
      <c r="Z120" s="219">
        <f t="shared" si="217"/>
        <v>0</v>
      </c>
      <c r="AA120" s="219">
        <f t="shared" si="217"/>
        <v>0</v>
      </c>
      <c r="AB120" s="219">
        <f t="shared" si="217"/>
        <v>0</v>
      </c>
      <c r="AC120" s="219">
        <f t="shared" si="217"/>
        <v>0</v>
      </c>
      <c r="AD120" s="219">
        <f t="shared" si="217"/>
        <v>0</v>
      </c>
      <c r="AE120" s="219">
        <f t="shared" si="217"/>
        <v>0</v>
      </c>
      <c r="AF120" s="219">
        <f t="shared" si="217"/>
        <v>0</v>
      </c>
      <c r="AG120" s="219">
        <f t="shared" si="217"/>
        <v>0</v>
      </c>
      <c r="AH120" s="219">
        <f t="shared" si="217"/>
        <v>0</v>
      </c>
      <c r="AI120" s="225">
        <f t="shared" si="218"/>
        <v>0</v>
      </c>
      <c r="AJ120" s="219">
        <f t="shared" si="219"/>
        <v>0</v>
      </c>
      <c r="AK120" s="219">
        <f t="shared" si="219"/>
        <v>0</v>
      </c>
      <c r="AL120" s="219">
        <f t="shared" si="219"/>
        <v>0</v>
      </c>
      <c r="AM120" s="219">
        <f t="shared" si="219"/>
        <v>0</v>
      </c>
      <c r="AN120" s="219">
        <f t="shared" si="219"/>
        <v>0</v>
      </c>
      <c r="AO120" s="219">
        <f t="shared" si="219"/>
        <v>0</v>
      </c>
      <c r="AP120" s="219">
        <f t="shared" si="219"/>
        <v>0</v>
      </c>
      <c r="AQ120" s="219">
        <f t="shared" si="219"/>
        <v>0</v>
      </c>
      <c r="AR120" s="219">
        <f t="shared" si="219"/>
        <v>0</v>
      </c>
      <c r="AS120" s="219">
        <f t="shared" si="219"/>
        <v>0</v>
      </c>
      <c r="AT120" s="219">
        <f t="shared" si="219"/>
        <v>0</v>
      </c>
      <c r="AU120" s="219">
        <f t="shared" si="219"/>
        <v>0</v>
      </c>
      <c r="AV120" s="225">
        <f t="shared" si="220"/>
        <v>0</v>
      </c>
      <c r="BE120" s="79">
        <f>$AW$21</f>
        <v>0</v>
      </c>
      <c r="BF120" s="219">
        <f t="shared" si="221"/>
        <v>0</v>
      </c>
      <c r="BG120" s="219">
        <f t="shared" si="221"/>
        <v>0</v>
      </c>
      <c r="BH120" s="219">
        <f t="shared" si="221"/>
        <v>0</v>
      </c>
      <c r="BI120" s="219">
        <f t="shared" si="221"/>
        <v>0</v>
      </c>
      <c r="BJ120" s="219">
        <f t="shared" si="221"/>
        <v>0</v>
      </c>
      <c r="BK120" s="219">
        <f t="shared" si="221"/>
        <v>0</v>
      </c>
      <c r="BL120" s="219">
        <f t="shared" si="221"/>
        <v>0</v>
      </c>
      <c r="BM120" s="219">
        <f t="shared" si="221"/>
        <v>0</v>
      </c>
      <c r="BN120" s="219">
        <f t="shared" si="221"/>
        <v>0</v>
      </c>
      <c r="BO120" s="219">
        <f t="shared" si="221"/>
        <v>0</v>
      </c>
      <c r="BP120" s="219">
        <f t="shared" si="221"/>
        <v>0</v>
      </c>
      <c r="BQ120" s="219">
        <f t="shared" si="221"/>
        <v>0</v>
      </c>
      <c r="BR120" s="225">
        <f t="shared" si="222"/>
        <v>0</v>
      </c>
      <c r="BS120" s="3"/>
      <c r="BT120" s="219">
        <f t="shared" si="227"/>
        <v>0</v>
      </c>
      <c r="BU120" s="219">
        <f t="shared" si="227"/>
        <v>0</v>
      </c>
      <c r="BV120" s="219">
        <f t="shared" si="227"/>
        <v>0</v>
      </c>
      <c r="BW120" s="219">
        <f t="shared" si="227"/>
        <v>0</v>
      </c>
      <c r="BX120" s="219">
        <f t="shared" si="227"/>
        <v>0</v>
      </c>
      <c r="BY120" s="219">
        <f t="shared" si="227"/>
        <v>0</v>
      </c>
      <c r="BZ120" s="219">
        <f t="shared" si="227"/>
        <v>0</v>
      </c>
      <c r="CA120" s="219">
        <f t="shared" si="227"/>
        <v>0</v>
      </c>
      <c r="CB120" s="219">
        <f t="shared" si="227"/>
        <v>0</v>
      </c>
      <c r="CC120" s="219">
        <f t="shared" si="227"/>
        <v>0</v>
      </c>
      <c r="CD120" s="219">
        <f t="shared" si="227"/>
        <v>0</v>
      </c>
      <c r="CE120" s="219">
        <f t="shared" si="227"/>
        <v>0</v>
      </c>
      <c r="CF120" s="225">
        <f t="shared" si="224"/>
        <v>0</v>
      </c>
      <c r="CO120" s="79">
        <f>$CG$21</f>
        <v>0</v>
      </c>
      <c r="CP120" s="219">
        <f t="shared" si="228"/>
        <v>0</v>
      </c>
      <c r="CQ120" s="219">
        <f t="shared" si="228"/>
        <v>0</v>
      </c>
      <c r="CR120" s="219">
        <f t="shared" si="228"/>
        <v>0</v>
      </c>
      <c r="CS120" s="219">
        <f t="shared" si="228"/>
        <v>0</v>
      </c>
      <c r="CT120" s="219">
        <f t="shared" si="228"/>
        <v>0</v>
      </c>
      <c r="CU120" s="219">
        <f t="shared" si="228"/>
        <v>0</v>
      </c>
      <c r="CV120" s="219">
        <f t="shared" si="228"/>
        <v>0</v>
      </c>
      <c r="CW120" s="219">
        <f t="shared" si="228"/>
        <v>0</v>
      </c>
      <c r="CX120" s="219">
        <f t="shared" si="228"/>
        <v>0</v>
      </c>
      <c r="CY120" s="219">
        <f t="shared" si="228"/>
        <v>0</v>
      </c>
      <c r="CZ120" s="219">
        <f t="shared" si="228"/>
        <v>0</v>
      </c>
      <c r="DA120" s="219">
        <f t="shared" si="228"/>
        <v>0</v>
      </c>
      <c r="DB120" s="225">
        <f t="shared" si="226"/>
        <v>0</v>
      </c>
    </row>
    <row r="121" spans="1:106" ht="13" x14ac:dyDescent="0.3">
      <c r="A121" s="79">
        <f>'Beräkningshjälp Lån'!$A$9</f>
        <v>0</v>
      </c>
      <c r="B121" s="196">
        <f>$D$22</f>
        <v>0</v>
      </c>
      <c r="C121" s="196"/>
      <c r="D121" s="196"/>
      <c r="E121" s="196"/>
      <c r="F121" s="196"/>
      <c r="G121" s="196"/>
      <c r="H121" s="196"/>
      <c r="I121" s="196"/>
      <c r="J121" s="219">
        <f t="shared" si="215"/>
        <v>0</v>
      </c>
      <c r="K121" s="219">
        <f t="shared" si="215"/>
        <v>0</v>
      </c>
      <c r="L121" s="219">
        <f t="shared" si="215"/>
        <v>0</v>
      </c>
      <c r="M121" s="219">
        <f t="shared" si="215"/>
        <v>0</v>
      </c>
      <c r="N121" s="219">
        <f t="shared" si="215"/>
        <v>0</v>
      </c>
      <c r="O121" s="219">
        <f t="shared" si="215"/>
        <v>0</v>
      </c>
      <c r="P121" s="219">
        <f t="shared" si="215"/>
        <v>0</v>
      </c>
      <c r="Q121" s="219">
        <f t="shared" si="215"/>
        <v>0</v>
      </c>
      <c r="R121" s="219">
        <f t="shared" si="215"/>
        <v>0</v>
      </c>
      <c r="S121" s="219">
        <f t="shared" si="215"/>
        <v>0</v>
      </c>
      <c r="T121" s="219">
        <f t="shared" si="215"/>
        <v>0</v>
      </c>
      <c r="U121" s="219">
        <f t="shared" si="215"/>
        <v>0</v>
      </c>
      <c r="V121" s="225">
        <f t="shared" si="216"/>
        <v>0</v>
      </c>
      <c r="W121" s="219">
        <f t="shared" si="217"/>
        <v>0</v>
      </c>
      <c r="X121" s="219">
        <f t="shared" si="217"/>
        <v>0</v>
      </c>
      <c r="Y121" s="219">
        <f t="shared" si="217"/>
        <v>0</v>
      </c>
      <c r="Z121" s="219">
        <f t="shared" si="217"/>
        <v>0</v>
      </c>
      <c r="AA121" s="219">
        <f t="shared" si="217"/>
        <v>0</v>
      </c>
      <c r="AB121" s="219">
        <f t="shared" si="217"/>
        <v>0</v>
      </c>
      <c r="AC121" s="219">
        <f t="shared" si="217"/>
        <v>0</v>
      </c>
      <c r="AD121" s="219">
        <f t="shared" si="217"/>
        <v>0</v>
      </c>
      <c r="AE121" s="219">
        <f t="shared" si="217"/>
        <v>0</v>
      </c>
      <c r="AF121" s="219">
        <f t="shared" si="217"/>
        <v>0</v>
      </c>
      <c r="AG121" s="219">
        <f t="shared" si="217"/>
        <v>0</v>
      </c>
      <c r="AH121" s="219">
        <f t="shared" si="217"/>
        <v>0</v>
      </c>
      <c r="AI121" s="225">
        <f t="shared" si="218"/>
        <v>0</v>
      </c>
      <c r="AJ121" s="219">
        <f t="shared" si="219"/>
        <v>0</v>
      </c>
      <c r="AK121" s="219">
        <f t="shared" si="219"/>
        <v>0</v>
      </c>
      <c r="AL121" s="219">
        <f t="shared" si="219"/>
        <v>0</v>
      </c>
      <c r="AM121" s="219">
        <f t="shared" si="219"/>
        <v>0</v>
      </c>
      <c r="AN121" s="219">
        <f t="shared" si="219"/>
        <v>0</v>
      </c>
      <c r="AO121" s="219">
        <f t="shared" si="219"/>
        <v>0</v>
      </c>
      <c r="AP121" s="219">
        <f t="shared" si="219"/>
        <v>0</v>
      </c>
      <c r="AQ121" s="219">
        <f t="shared" si="219"/>
        <v>0</v>
      </c>
      <c r="AR121" s="219">
        <f t="shared" si="219"/>
        <v>0</v>
      </c>
      <c r="AS121" s="219">
        <f t="shared" si="219"/>
        <v>0</v>
      </c>
      <c r="AT121" s="219">
        <f t="shared" si="219"/>
        <v>0</v>
      </c>
      <c r="AU121" s="219">
        <f t="shared" si="219"/>
        <v>0</v>
      </c>
      <c r="AV121" s="225">
        <f t="shared" si="220"/>
        <v>0</v>
      </c>
      <c r="BE121" s="79">
        <f>$AW$22</f>
        <v>0</v>
      </c>
      <c r="BF121" s="219">
        <f t="shared" si="221"/>
        <v>0</v>
      </c>
      <c r="BG121" s="219">
        <f t="shared" si="221"/>
        <v>0</v>
      </c>
      <c r="BH121" s="219">
        <f t="shared" si="221"/>
        <v>0</v>
      </c>
      <c r="BI121" s="219">
        <f t="shared" si="221"/>
        <v>0</v>
      </c>
      <c r="BJ121" s="219">
        <f t="shared" si="221"/>
        <v>0</v>
      </c>
      <c r="BK121" s="219">
        <f t="shared" si="221"/>
        <v>0</v>
      </c>
      <c r="BL121" s="219">
        <f t="shared" si="221"/>
        <v>0</v>
      </c>
      <c r="BM121" s="219">
        <f t="shared" si="221"/>
        <v>0</v>
      </c>
      <c r="BN121" s="219">
        <f t="shared" si="221"/>
        <v>0</v>
      </c>
      <c r="BO121" s="219">
        <f t="shared" si="221"/>
        <v>0</v>
      </c>
      <c r="BP121" s="219">
        <f t="shared" si="221"/>
        <v>0</v>
      </c>
      <c r="BQ121" s="219">
        <f t="shared" si="221"/>
        <v>0</v>
      </c>
      <c r="BR121" s="225">
        <f t="shared" si="222"/>
        <v>0</v>
      </c>
      <c r="BS121" s="3"/>
      <c r="BT121" s="219">
        <f t="shared" si="227"/>
        <v>0</v>
      </c>
      <c r="BU121" s="219">
        <f t="shared" si="227"/>
        <v>0</v>
      </c>
      <c r="BV121" s="219">
        <f t="shared" si="227"/>
        <v>0</v>
      </c>
      <c r="BW121" s="219">
        <f t="shared" si="227"/>
        <v>0</v>
      </c>
      <c r="BX121" s="219">
        <f t="shared" si="227"/>
        <v>0</v>
      </c>
      <c r="BY121" s="219">
        <f t="shared" si="227"/>
        <v>0</v>
      </c>
      <c r="BZ121" s="219">
        <f t="shared" si="227"/>
        <v>0</v>
      </c>
      <c r="CA121" s="219">
        <f t="shared" si="227"/>
        <v>0</v>
      </c>
      <c r="CB121" s="219">
        <f t="shared" si="227"/>
        <v>0</v>
      </c>
      <c r="CC121" s="219">
        <f t="shared" si="227"/>
        <v>0</v>
      </c>
      <c r="CD121" s="219">
        <f t="shared" si="227"/>
        <v>0</v>
      </c>
      <c r="CE121" s="219">
        <f t="shared" si="227"/>
        <v>0</v>
      </c>
      <c r="CF121" s="225">
        <f t="shared" si="224"/>
        <v>0</v>
      </c>
      <c r="CO121" s="79">
        <f>$CG$22</f>
        <v>0</v>
      </c>
      <c r="CP121" s="219">
        <f t="shared" si="228"/>
        <v>0</v>
      </c>
      <c r="CQ121" s="219">
        <f t="shared" si="228"/>
        <v>0</v>
      </c>
      <c r="CR121" s="219">
        <f t="shared" si="228"/>
        <v>0</v>
      </c>
      <c r="CS121" s="219">
        <f t="shared" si="228"/>
        <v>0</v>
      </c>
      <c r="CT121" s="219">
        <f t="shared" si="228"/>
        <v>0</v>
      </c>
      <c r="CU121" s="219">
        <f t="shared" si="228"/>
        <v>0</v>
      </c>
      <c r="CV121" s="219">
        <f t="shared" si="228"/>
        <v>0</v>
      </c>
      <c r="CW121" s="219">
        <f t="shared" si="228"/>
        <v>0</v>
      </c>
      <c r="CX121" s="219">
        <f t="shared" si="228"/>
        <v>0</v>
      </c>
      <c r="CY121" s="219">
        <f t="shared" si="228"/>
        <v>0</v>
      </c>
      <c r="CZ121" s="219">
        <f t="shared" si="228"/>
        <v>0</v>
      </c>
      <c r="DA121" s="219">
        <f t="shared" si="228"/>
        <v>0</v>
      </c>
      <c r="DB121" s="225">
        <f t="shared" si="226"/>
        <v>0</v>
      </c>
    </row>
    <row r="122" spans="1:106" ht="13" x14ac:dyDescent="0.3">
      <c r="A122" s="229" t="s">
        <v>293</v>
      </c>
      <c r="B122" s="230"/>
      <c r="C122" s="230"/>
      <c r="D122" s="230"/>
      <c r="E122" s="230"/>
      <c r="F122" s="230"/>
      <c r="G122" s="230"/>
      <c r="H122" s="230"/>
      <c r="I122" s="230"/>
      <c r="J122" s="226">
        <f>SUM(J115:J121)</f>
        <v>0</v>
      </c>
      <c r="K122" s="226">
        <f t="shared" ref="K122:U122" si="229">SUM(K115:K121)</f>
        <v>0</v>
      </c>
      <c r="L122" s="226">
        <f t="shared" si="229"/>
        <v>0</v>
      </c>
      <c r="M122" s="226">
        <f t="shared" si="229"/>
        <v>0</v>
      </c>
      <c r="N122" s="226">
        <f t="shared" si="229"/>
        <v>0</v>
      </c>
      <c r="O122" s="226">
        <f t="shared" si="229"/>
        <v>0</v>
      </c>
      <c r="P122" s="226">
        <f t="shared" si="229"/>
        <v>0</v>
      </c>
      <c r="Q122" s="226">
        <f t="shared" si="229"/>
        <v>0</v>
      </c>
      <c r="R122" s="226">
        <f t="shared" si="229"/>
        <v>0</v>
      </c>
      <c r="S122" s="226">
        <f t="shared" si="229"/>
        <v>0</v>
      </c>
      <c r="T122" s="226">
        <f t="shared" si="229"/>
        <v>0</v>
      </c>
      <c r="U122" s="226">
        <f t="shared" si="229"/>
        <v>0</v>
      </c>
      <c r="V122" s="226">
        <f>SUM(V105:V111)</f>
        <v>0</v>
      </c>
      <c r="W122" s="226">
        <f t="shared" ref="W122:AV122" si="230">SUM(W115:W121)</f>
        <v>0</v>
      </c>
      <c r="X122" s="226">
        <f t="shared" si="230"/>
        <v>0</v>
      </c>
      <c r="Y122" s="226">
        <f t="shared" si="230"/>
        <v>0</v>
      </c>
      <c r="Z122" s="226">
        <f t="shared" si="230"/>
        <v>0</v>
      </c>
      <c r="AA122" s="226">
        <f t="shared" si="230"/>
        <v>0</v>
      </c>
      <c r="AB122" s="226">
        <f t="shared" si="230"/>
        <v>0</v>
      </c>
      <c r="AC122" s="226">
        <f t="shared" si="230"/>
        <v>0</v>
      </c>
      <c r="AD122" s="226">
        <f t="shared" si="230"/>
        <v>0</v>
      </c>
      <c r="AE122" s="226">
        <f t="shared" si="230"/>
        <v>0</v>
      </c>
      <c r="AF122" s="226">
        <f t="shared" si="230"/>
        <v>0</v>
      </c>
      <c r="AG122" s="226">
        <f t="shared" si="230"/>
        <v>0</v>
      </c>
      <c r="AH122" s="226">
        <f t="shared" si="230"/>
        <v>0</v>
      </c>
      <c r="AI122" s="226">
        <f t="shared" si="230"/>
        <v>0</v>
      </c>
      <c r="AJ122" s="226">
        <f t="shared" si="230"/>
        <v>0</v>
      </c>
      <c r="AK122" s="226">
        <f t="shared" si="230"/>
        <v>0</v>
      </c>
      <c r="AL122" s="226">
        <f t="shared" si="230"/>
        <v>0</v>
      </c>
      <c r="AM122" s="226">
        <f t="shared" si="230"/>
        <v>0</v>
      </c>
      <c r="AN122" s="226">
        <f t="shared" si="230"/>
        <v>0</v>
      </c>
      <c r="AO122" s="226">
        <f t="shared" si="230"/>
        <v>0</v>
      </c>
      <c r="AP122" s="226">
        <f t="shared" si="230"/>
        <v>0</v>
      </c>
      <c r="AQ122" s="226">
        <f t="shared" si="230"/>
        <v>0</v>
      </c>
      <c r="AR122" s="226">
        <f t="shared" si="230"/>
        <v>0</v>
      </c>
      <c r="AS122" s="226">
        <f t="shared" si="230"/>
        <v>0</v>
      </c>
      <c r="AT122" s="226">
        <f t="shared" si="230"/>
        <v>0</v>
      </c>
      <c r="AU122" s="226">
        <f t="shared" si="230"/>
        <v>0</v>
      </c>
      <c r="AV122" s="226">
        <f t="shared" si="230"/>
        <v>0</v>
      </c>
      <c r="BF122" s="226">
        <f t="shared" ref="BF122:BQ122" si="231">SUM(BF115:BF121)</f>
        <v>0</v>
      </c>
      <c r="BG122" s="226">
        <f t="shared" si="231"/>
        <v>0</v>
      </c>
      <c r="BH122" s="226">
        <f t="shared" si="231"/>
        <v>0</v>
      </c>
      <c r="BI122" s="226">
        <f t="shared" si="231"/>
        <v>0</v>
      </c>
      <c r="BJ122" s="226">
        <f t="shared" si="231"/>
        <v>0</v>
      </c>
      <c r="BK122" s="226">
        <f t="shared" si="231"/>
        <v>0</v>
      </c>
      <c r="BL122" s="226">
        <f t="shared" si="231"/>
        <v>0</v>
      </c>
      <c r="BM122" s="226">
        <f t="shared" si="231"/>
        <v>0</v>
      </c>
      <c r="BN122" s="226">
        <f t="shared" si="231"/>
        <v>0</v>
      </c>
      <c r="BO122" s="226">
        <f t="shared" si="231"/>
        <v>0</v>
      </c>
      <c r="BP122" s="226">
        <f t="shared" si="231"/>
        <v>0</v>
      </c>
      <c r="BQ122" s="226">
        <f t="shared" si="231"/>
        <v>0</v>
      </c>
      <c r="BR122" s="226">
        <f>SUM(BR105:BR111)</f>
        <v>0</v>
      </c>
      <c r="BS122" s="3"/>
      <c r="BT122" s="226">
        <f t="shared" ref="BT122:CF122" si="232">SUM(BT115:BT121)</f>
        <v>0</v>
      </c>
      <c r="BU122" s="226">
        <f t="shared" si="232"/>
        <v>0</v>
      </c>
      <c r="BV122" s="226">
        <f t="shared" si="232"/>
        <v>0</v>
      </c>
      <c r="BW122" s="226">
        <f t="shared" si="232"/>
        <v>0</v>
      </c>
      <c r="BX122" s="226">
        <f t="shared" si="232"/>
        <v>0</v>
      </c>
      <c r="BY122" s="226">
        <f t="shared" si="232"/>
        <v>0</v>
      </c>
      <c r="BZ122" s="226">
        <f t="shared" si="232"/>
        <v>0</v>
      </c>
      <c r="CA122" s="226">
        <f t="shared" si="232"/>
        <v>0</v>
      </c>
      <c r="CB122" s="226">
        <f t="shared" si="232"/>
        <v>0</v>
      </c>
      <c r="CC122" s="226">
        <f t="shared" si="232"/>
        <v>0</v>
      </c>
      <c r="CD122" s="226">
        <f t="shared" si="232"/>
        <v>0</v>
      </c>
      <c r="CE122" s="226">
        <f t="shared" si="232"/>
        <v>0</v>
      </c>
      <c r="CF122" s="226">
        <f t="shared" si="232"/>
        <v>0</v>
      </c>
      <c r="CP122" s="226">
        <f t="shared" ref="CP122:DA122" si="233">SUM(CP115:CP121)</f>
        <v>0</v>
      </c>
      <c r="CQ122" s="226">
        <f t="shared" si="233"/>
        <v>0</v>
      </c>
      <c r="CR122" s="226">
        <f t="shared" si="233"/>
        <v>0</v>
      </c>
      <c r="CS122" s="226">
        <f t="shared" si="233"/>
        <v>0</v>
      </c>
      <c r="CT122" s="226">
        <f t="shared" si="233"/>
        <v>0</v>
      </c>
      <c r="CU122" s="226">
        <f t="shared" si="233"/>
        <v>0</v>
      </c>
      <c r="CV122" s="226">
        <f t="shared" si="233"/>
        <v>0</v>
      </c>
      <c r="CW122" s="226">
        <f t="shared" si="233"/>
        <v>0</v>
      </c>
      <c r="CX122" s="226">
        <f t="shared" si="233"/>
        <v>0</v>
      </c>
      <c r="CY122" s="226">
        <f t="shared" si="233"/>
        <v>0</v>
      </c>
      <c r="CZ122" s="226">
        <f t="shared" si="233"/>
        <v>0</v>
      </c>
      <c r="DA122" s="226">
        <f t="shared" si="233"/>
        <v>0</v>
      </c>
      <c r="DB122" s="226">
        <f>SUM(DB105:DB111)</f>
        <v>0</v>
      </c>
    </row>
    <row r="123" spans="1:106" ht="13" x14ac:dyDescent="0.3">
      <c r="U123" s="226">
        <f>SUM(J122:U122)</f>
        <v>0</v>
      </c>
      <c r="AH123" s="226">
        <f>SUM(W122:AH122)</f>
        <v>0</v>
      </c>
      <c r="AU123" s="226">
        <f>SUM(AJ122:AU122)</f>
        <v>0</v>
      </c>
      <c r="BQ123" s="226">
        <f>SUM(BF122:BQ122)</f>
        <v>0</v>
      </c>
      <c r="CE123" s="226">
        <f>SUM(BT122:CE122)</f>
        <v>0</v>
      </c>
      <c r="DA123" s="226">
        <f>SUM(CP122:DA122)</f>
        <v>0</v>
      </c>
    </row>
    <row r="124" spans="1:106" x14ac:dyDescent="0.25">
      <c r="A124" s="79"/>
      <c r="B124" s="219"/>
      <c r="C124" s="219"/>
      <c r="D124" s="219"/>
      <c r="E124" s="219"/>
      <c r="F124" s="219"/>
      <c r="G124" s="219"/>
      <c r="H124" s="219"/>
      <c r="I124" s="219"/>
      <c r="J124" s="219"/>
      <c r="K124" s="219"/>
      <c r="L124" s="219"/>
      <c r="M124" s="219"/>
      <c r="N124" s="219"/>
      <c r="O124" s="219"/>
      <c r="P124" s="219"/>
      <c r="Q124" s="219"/>
      <c r="R124" s="219"/>
      <c r="S124" s="219"/>
      <c r="T124" s="219"/>
      <c r="U124" s="219"/>
    </row>
    <row r="125" spans="1:106" ht="13" x14ac:dyDescent="0.3">
      <c r="U125" s="226"/>
      <c r="BE125" s="231" t="str">
        <f>BE75&amp;" +År1 del&gt;År2"</f>
        <v>Ack Skuld inkl amort År2 +År1 del&gt;År2</v>
      </c>
      <c r="BF125" s="232" t="s">
        <v>214</v>
      </c>
      <c r="BG125" s="232" t="s">
        <v>215</v>
      </c>
      <c r="BH125" s="232" t="s">
        <v>216</v>
      </c>
      <c r="BI125" s="232" t="s">
        <v>217</v>
      </c>
      <c r="BJ125" s="232" t="s">
        <v>218</v>
      </c>
      <c r="BK125" s="232" t="s">
        <v>219</v>
      </c>
      <c r="BL125" s="232" t="s">
        <v>220</v>
      </c>
      <c r="BM125" s="232" t="s">
        <v>221</v>
      </c>
      <c r="BN125" s="232" t="s">
        <v>222</v>
      </c>
      <c r="BO125" s="232" t="s">
        <v>223</v>
      </c>
      <c r="BP125" s="232" t="s">
        <v>224</v>
      </c>
      <c r="BQ125" s="232" t="s">
        <v>225</v>
      </c>
      <c r="CN125" s="368"/>
      <c r="CO125" s="231" t="str">
        <f>CO75&amp;" +År2 +År1 del&gt;År3"</f>
        <v>Ack Skuld inkl amort År3 +År2 +År1 del&gt;År3</v>
      </c>
      <c r="CP125" s="232" t="s">
        <v>457</v>
      </c>
      <c r="CQ125" s="232" t="s">
        <v>458</v>
      </c>
      <c r="CR125" s="232" t="s">
        <v>459</v>
      </c>
      <c r="CS125" s="232" t="s">
        <v>460</v>
      </c>
      <c r="CT125" s="232" t="s">
        <v>461</v>
      </c>
      <c r="CU125" s="232" t="s">
        <v>462</v>
      </c>
      <c r="CV125" s="232" t="s">
        <v>463</v>
      </c>
      <c r="CW125" s="232" t="s">
        <v>464</v>
      </c>
      <c r="CX125" s="232" t="s">
        <v>465</v>
      </c>
      <c r="CY125" s="232" t="s">
        <v>466</v>
      </c>
      <c r="CZ125" s="232" t="s">
        <v>467</v>
      </c>
      <c r="DA125" s="232" t="s">
        <v>468</v>
      </c>
    </row>
    <row r="126" spans="1:106" ht="13" x14ac:dyDescent="0.3">
      <c r="U126" s="226"/>
      <c r="BE126" s="79">
        <f>IF($A16&lt;&gt;0,$A16,IF($AW16&lt;&gt;0,$AW16,0))</f>
        <v>0</v>
      </c>
      <c r="BF126" s="219">
        <f t="shared" ref="BF126:BQ132" si="234">BF76+W76</f>
        <v>0</v>
      </c>
      <c r="BG126" s="219">
        <f t="shared" si="234"/>
        <v>0</v>
      </c>
      <c r="BH126" s="219">
        <f t="shared" si="234"/>
        <v>0</v>
      </c>
      <c r="BI126" s="219">
        <f t="shared" si="234"/>
        <v>0</v>
      </c>
      <c r="BJ126" s="219">
        <f t="shared" si="234"/>
        <v>0</v>
      </c>
      <c r="BK126" s="219">
        <f t="shared" si="234"/>
        <v>0</v>
      </c>
      <c r="BL126" s="219">
        <f t="shared" si="234"/>
        <v>0</v>
      </c>
      <c r="BM126" s="219">
        <f t="shared" si="234"/>
        <v>0</v>
      </c>
      <c r="BN126" s="219">
        <f t="shared" si="234"/>
        <v>0</v>
      </c>
      <c r="BO126" s="219">
        <f t="shared" si="234"/>
        <v>0</v>
      </c>
      <c r="BP126" s="219">
        <f t="shared" si="234"/>
        <v>0</v>
      </c>
      <c r="BQ126" s="219">
        <f t="shared" si="234"/>
        <v>0</v>
      </c>
      <c r="CN126" s="368"/>
      <c r="CO126" s="79">
        <f>IF($A16&lt;&gt;0,$A16,IF($AW16&lt;&gt;0,$AW16,IF($CG16&lt;&gt;0,$CG16,0)))</f>
        <v>0</v>
      </c>
      <c r="CP126" s="219">
        <f>AJ76+CP76+BT76</f>
        <v>0</v>
      </c>
      <c r="CQ126" s="219">
        <f t="shared" ref="CQ126:CZ132" si="235">AK76+CQ76+BU76</f>
        <v>0</v>
      </c>
      <c r="CR126" s="219">
        <f t="shared" si="235"/>
        <v>0</v>
      </c>
      <c r="CS126" s="219">
        <f t="shared" si="235"/>
        <v>0</v>
      </c>
      <c r="CT126" s="219">
        <f t="shared" si="235"/>
        <v>0</v>
      </c>
      <c r="CU126" s="219">
        <f t="shared" si="235"/>
        <v>0</v>
      </c>
      <c r="CV126" s="219">
        <f t="shared" si="235"/>
        <v>0</v>
      </c>
      <c r="CW126" s="219">
        <f t="shared" si="235"/>
        <v>0</v>
      </c>
      <c r="CX126" s="219">
        <f t="shared" si="235"/>
        <v>0</v>
      </c>
      <c r="CY126" s="219">
        <f t="shared" si="235"/>
        <v>0</v>
      </c>
      <c r="CZ126" s="219">
        <f t="shared" si="235"/>
        <v>0</v>
      </c>
      <c r="DA126" s="219">
        <f t="shared" ref="DA126:DA132" si="236">AH76+DA76+BR76</f>
        <v>0</v>
      </c>
    </row>
    <row r="127" spans="1:106" s="2" customFormat="1" ht="13" x14ac:dyDescent="0.3">
      <c r="A127" s="236" t="s">
        <v>294</v>
      </c>
      <c r="B127" s="235"/>
      <c r="C127" s="235"/>
      <c r="D127" s="235"/>
      <c r="E127" s="235"/>
      <c r="F127" s="235"/>
      <c r="G127" s="235"/>
      <c r="H127" s="235"/>
      <c r="I127" s="235"/>
      <c r="J127" s="235">
        <f>J92+J124</f>
        <v>0</v>
      </c>
      <c r="K127" s="235">
        <f t="shared" ref="K127:U127" si="237">K92+K124</f>
        <v>0</v>
      </c>
      <c r="L127" s="235">
        <f t="shared" si="237"/>
        <v>0</v>
      </c>
      <c r="M127" s="235">
        <f t="shared" si="237"/>
        <v>0</v>
      </c>
      <c r="N127" s="235">
        <f t="shared" si="237"/>
        <v>0</v>
      </c>
      <c r="O127" s="235">
        <f t="shared" si="237"/>
        <v>0</v>
      </c>
      <c r="P127" s="235">
        <f t="shared" si="237"/>
        <v>0</v>
      </c>
      <c r="Q127" s="235">
        <f t="shared" si="237"/>
        <v>0</v>
      </c>
      <c r="R127" s="235">
        <f t="shared" si="237"/>
        <v>0</v>
      </c>
      <c r="S127" s="235">
        <f t="shared" si="237"/>
        <v>0</v>
      </c>
      <c r="T127" s="235">
        <f t="shared" si="237"/>
        <v>0</v>
      </c>
      <c r="U127" s="235">
        <f t="shared" si="237"/>
        <v>0</v>
      </c>
      <c r="V127" s="226">
        <f>SUM(J127:U127)</f>
        <v>0</v>
      </c>
      <c r="BE127" s="79">
        <f t="shared" ref="BE127:BE132" si="238">IF($A17&lt;&gt;0,$A17,IF($AW17&lt;&gt;0,$AW17,0))</f>
        <v>0</v>
      </c>
      <c r="BF127" s="219">
        <f t="shared" si="234"/>
        <v>0</v>
      </c>
      <c r="BG127" s="219">
        <f t="shared" si="234"/>
        <v>0</v>
      </c>
      <c r="BH127" s="219">
        <f t="shared" si="234"/>
        <v>0</v>
      </c>
      <c r="BI127" s="219">
        <f t="shared" si="234"/>
        <v>0</v>
      </c>
      <c r="BJ127" s="219">
        <f t="shared" si="234"/>
        <v>0</v>
      </c>
      <c r="BK127" s="219">
        <f t="shared" si="234"/>
        <v>0</v>
      </c>
      <c r="BL127" s="219">
        <f t="shared" si="234"/>
        <v>0</v>
      </c>
      <c r="BM127" s="219">
        <f t="shared" si="234"/>
        <v>0</v>
      </c>
      <c r="BN127" s="219">
        <f t="shared" si="234"/>
        <v>0</v>
      </c>
      <c r="BO127" s="219">
        <f t="shared" si="234"/>
        <v>0</v>
      </c>
      <c r="BP127" s="219">
        <f t="shared" si="234"/>
        <v>0</v>
      </c>
      <c r="BQ127" s="219">
        <f t="shared" si="234"/>
        <v>0</v>
      </c>
      <c r="CN127" s="375"/>
      <c r="CO127" s="79">
        <f t="shared" ref="CO127:CO132" si="239">IF($A17&lt;&gt;0,$A17,IF($AW17&lt;&gt;0,$AW17,IF($CG17&lt;&gt;0,$CG17,0)))</f>
        <v>0</v>
      </c>
      <c r="CP127" s="219">
        <f t="shared" ref="CP127:CP132" si="240">AJ77+CP77+BT77</f>
        <v>0</v>
      </c>
      <c r="CQ127" s="219">
        <f t="shared" si="235"/>
        <v>0</v>
      </c>
      <c r="CR127" s="219">
        <f t="shared" si="235"/>
        <v>0</v>
      </c>
      <c r="CS127" s="219">
        <f t="shared" si="235"/>
        <v>0</v>
      </c>
      <c r="CT127" s="219">
        <f t="shared" si="235"/>
        <v>0</v>
      </c>
      <c r="CU127" s="219">
        <f t="shared" si="235"/>
        <v>0</v>
      </c>
      <c r="CV127" s="219">
        <f t="shared" si="235"/>
        <v>0</v>
      </c>
      <c r="CW127" s="219">
        <f t="shared" si="235"/>
        <v>0</v>
      </c>
      <c r="CX127" s="219">
        <f t="shared" si="235"/>
        <v>0</v>
      </c>
      <c r="CY127" s="219">
        <f t="shared" si="235"/>
        <v>0</v>
      </c>
      <c r="CZ127" s="219">
        <f t="shared" si="235"/>
        <v>0</v>
      </c>
      <c r="DA127" s="219">
        <f t="shared" si="236"/>
        <v>0</v>
      </c>
    </row>
    <row r="128" spans="1:106" ht="13" x14ac:dyDescent="0.3">
      <c r="A128" s="236" t="s">
        <v>295</v>
      </c>
      <c r="B128" s="235"/>
      <c r="C128" s="235"/>
      <c r="D128" s="235"/>
      <c r="E128" s="235"/>
      <c r="F128" s="235"/>
      <c r="G128" s="235"/>
      <c r="H128" s="235"/>
      <c r="I128" s="235"/>
      <c r="J128" s="235">
        <f>J124+J122</f>
        <v>0</v>
      </c>
      <c r="K128" s="235">
        <f t="shared" ref="K128:U128" si="241">K124+K122</f>
        <v>0</v>
      </c>
      <c r="L128" s="235">
        <f t="shared" si="241"/>
        <v>0</v>
      </c>
      <c r="M128" s="235">
        <f t="shared" si="241"/>
        <v>0</v>
      </c>
      <c r="N128" s="235">
        <f t="shared" si="241"/>
        <v>0</v>
      </c>
      <c r="O128" s="235">
        <f t="shared" si="241"/>
        <v>0</v>
      </c>
      <c r="P128" s="235">
        <f t="shared" si="241"/>
        <v>0</v>
      </c>
      <c r="Q128" s="235">
        <f t="shared" si="241"/>
        <v>0</v>
      </c>
      <c r="R128" s="235">
        <f t="shared" si="241"/>
        <v>0</v>
      </c>
      <c r="S128" s="235">
        <f t="shared" si="241"/>
        <v>0</v>
      </c>
      <c r="T128" s="235">
        <f t="shared" si="241"/>
        <v>0</v>
      </c>
      <c r="U128" s="235">
        <f t="shared" si="241"/>
        <v>0</v>
      </c>
      <c r="V128" s="226">
        <f>SUM(J128:U128)</f>
        <v>0</v>
      </c>
      <c r="AH128" s="226"/>
      <c r="BE128" s="79">
        <f t="shared" si="238"/>
        <v>0</v>
      </c>
      <c r="BF128" s="219">
        <f t="shared" si="234"/>
        <v>0</v>
      </c>
      <c r="BG128" s="219">
        <f t="shared" si="234"/>
        <v>0</v>
      </c>
      <c r="BH128" s="219">
        <f t="shared" si="234"/>
        <v>0</v>
      </c>
      <c r="BI128" s="219">
        <f t="shared" si="234"/>
        <v>0</v>
      </c>
      <c r="BJ128" s="219">
        <f t="shared" si="234"/>
        <v>0</v>
      </c>
      <c r="BK128" s="219">
        <f t="shared" si="234"/>
        <v>0</v>
      </c>
      <c r="BL128" s="219">
        <f t="shared" si="234"/>
        <v>0</v>
      </c>
      <c r="BM128" s="219">
        <f t="shared" si="234"/>
        <v>0</v>
      </c>
      <c r="BN128" s="219">
        <f t="shared" si="234"/>
        <v>0</v>
      </c>
      <c r="BO128" s="219">
        <f t="shared" si="234"/>
        <v>0</v>
      </c>
      <c r="BP128" s="219">
        <f t="shared" si="234"/>
        <v>0</v>
      </c>
      <c r="BQ128" s="219">
        <f t="shared" si="234"/>
        <v>0</v>
      </c>
      <c r="CN128" s="368"/>
      <c r="CO128" s="79">
        <f t="shared" si="239"/>
        <v>0</v>
      </c>
      <c r="CP128" s="219">
        <f t="shared" si="240"/>
        <v>0</v>
      </c>
      <c r="CQ128" s="219">
        <f t="shared" si="235"/>
        <v>0</v>
      </c>
      <c r="CR128" s="219">
        <f t="shared" si="235"/>
        <v>0</v>
      </c>
      <c r="CS128" s="219">
        <f t="shared" si="235"/>
        <v>0</v>
      </c>
      <c r="CT128" s="219">
        <f t="shared" si="235"/>
        <v>0</v>
      </c>
      <c r="CU128" s="219">
        <f t="shared" si="235"/>
        <v>0</v>
      </c>
      <c r="CV128" s="219">
        <f t="shared" si="235"/>
        <v>0</v>
      </c>
      <c r="CW128" s="219">
        <f t="shared" si="235"/>
        <v>0</v>
      </c>
      <c r="CX128" s="219">
        <f t="shared" si="235"/>
        <v>0</v>
      </c>
      <c r="CY128" s="219">
        <f t="shared" si="235"/>
        <v>0</v>
      </c>
      <c r="CZ128" s="219">
        <f t="shared" si="235"/>
        <v>0</v>
      </c>
      <c r="DA128" s="219">
        <f t="shared" si="236"/>
        <v>0</v>
      </c>
    </row>
    <row r="129" spans="21:106" ht="13" x14ac:dyDescent="0.3">
      <c r="U129" s="226"/>
      <c r="AH129" s="226"/>
      <c r="BE129" s="79">
        <f t="shared" si="238"/>
        <v>0</v>
      </c>
      <c r="BF129" s="219">
        <f t="shared" si="234"/>
        <v>0</v>
      </c>
      <c r="BG129" s="219">
        <f t="shared" si="234"/>
        <v>0</v>
      </c>
      <c r="BH129" s="219">
        <f t="shared" si="234"/>
        <v>0</v>
      </c>
      <c r="BI129" s="219">
        <f t="shared" si="234"/>
        <v>0</v>
      </c>
      <c r="BJ129" s="219">
        <f t="shared" si="234"/>
        <v>0</v>
      </c>
      <c r="BK129" s="219">
        <f t="shared" si="234"/>
        <v>0</v>
      </c>
      <c r="BL129" s="219">
        <f t="shared" si="234"/>
        <v>0</v>
      </c>
      <c r="BM129" s="219">
        <f t="shared" si="234"/>
        <v>0</v>
      </c>
      <c r="BN129" s="219">
        <f t="shared" si="234"/>
        <v>0</v>
      </c>
      <c r="BO129" s="219">
        <f t="shared" si="234"/>
        <v>0</v>
      </c>
      <c r="BP129" s="219">
        <f t="shared" si="234"/>
        <v>0</v>
      </c>
      <c r="BQ129" s="219">
        <f t="shared" si="234"/>
        <v>0</v>
      </c>
      <c r="CN129" s="368"/>
      <c r="CO129" s="79">
        <f t="shared" si="239"/>
        <v>0</v>
      </c>
      <c r="CP129" s="219">
        <f t="shared" si="240"/>
        <v>0</v>
      </c>
      <c r="CQ129" s="219">
        <f t="shared" si="235"/>
        <v>0</v>
      </c>
      <c r="CR129" s="219">
        <f t="shared" si="235"/>
        <v>0</v>
      </c>
      <c r="CS129" s="219">
        <f t="shared" si="235"/>
        <v>0</v>
      </c>
      <c r="CT129" s="219">
        <f t="shared" si="235"/>
        <v>0</v>
      </c>
      <c r="CU129" s="219">
        <f t="shared" si="235"/>
        <v>0</v>
      </c>
      <c r="CV129" s="219">
        <f t="shared" si="235"/>
        <v>0</v>
      </c>
      <c r="CW129" s="219">
        <f t="shared" si="235"/>
        <v>0</v>
      </c>
      <c r="CX129" s="219">
        <f t="shared" si="235"/>
        <v>0</v>
      </c>
      <c r="CY129" s="219">
        <f t="shared" si="235"/>
        <v>0</v>
      </c>
      <c r="CZ129" s="219">
        <f t="shared" si="235"/>
        <v>0</v>
      </c>
      <c r="DA129" s="219">
        <f t="shared" si="236"/>
        <v>0</v>
      </c>
    </row>
    <row r="130" spans="21:106" ht="13" x14ac:dyDescent="0.3">
      <c r="U130" s="226"/>
      <c r="AH130" s="226"/>
      <c r="BE130" s="79">
        <f t="shared" si="238"/>
        <v>0</v>
      </c>
      <c r="BF130" s="219">
        <f t="shared" si="234"/>
        <v>0</v>
      </c>
      <c r="BG130" s="219">
        <f t="shared" si="234"/>
        <v>0</v>
      </c>
      <c r="BH130" s="219">
        <f t="shared" si="234"/>
        <v>0</v>
      </c>
      <c r="BI130" s="219">
        <f t="shared" si="234"/>
        <v>0</v>
      </c>
      <c r="BJ130" s="219">
        <f t="shared" si="234"/>
        <v>0</v>
      </c>
      <c r="BK130" s="219">
        <f t="shared" si="234"/>
        <v>0</v>
      </c>
      <c r="BL130" s="219">
        <f t="shared" si="234"/>
        <v>0</v>
      </c>
      <c r="BM130" s="219">
        <f t="shared" si="234"/>
        <v>0</v>
      </c>
      <c r="BN130" s="219">
        <f t="shared" si="234"/>
        <v>0</v>
      </c>
      <c r="BO130" s="219">
        <f t="shared" si="234"/>
        <v>0</v>
      </c>
      <c r="BP130" s="219">
        <f t="shared" si="234"/>
        <v>0</v>
      </c>
      <c r="BQ130" s="219">
        <f t="shared" si="234"/>
        <v>0</v>
      </c>
      <c r="CN130" s="368"/>
      <c r="CO130" s="79">
        <f t="shared" si="239"/>
        <v>0</v>
      </c>
      <c r="CP130" s="219">
        <f t="shared" si="240"/>
        <v>0</v>
      </c>
      <c r="CQ130" s="219">
        <f t="shared" si="235"/>
        <v>0</v>
      </c>
      <c r="CR130" s="219">
        <f t="shared" si="235"/>
        <v>0</v>
      </c>
      <c r="CS130" s="219">
        <f t="shared" si="235"/>
        <v>0</v>
      </c>
      <c r="CT130" s="219">
        <f t="shared" si="235"/>
        <v>0</v>
      </c>
      <c r="CU130" s="219">
        <f t="shared" si="235"/>
        <v>0</v>
      </c>
      <c r="CV130" s="219">
        <f t="shared" si="235"/>
        <v>0</v>
      </c>
      <c r="CW130" s="219">
        <f t="shared" si="235"/>
        <v>0</v>
      </c>
      <c r="CX130" s="219">
        <f t="shared" si="235"/>
        <v>0</v>
      </c>
      <c r="CY130" s="219">
        <f t="shared" si="235"/>
        <v>0</v>
      </c>
      <c r="CZ130" s="219">
        <f t="shared" si="235"/>
        <v>0</v>
      </c>
      <c r="DA130" s="219">
        <f t="shared" si="236"/>
        <v>0</v>
      </c>
    </row>
    <row r="131" spans="21:106" ht="13" x14ac:dyDescent="0.3">
      <c r="U131" s="226"/>
      <c r="AH131" s="226"/>
      <c r="BE131" s="79">
        <f t="shared" si="238"/>
        <v>0</v>
      </c>
      <c r="BF131" s="219">
        <f t="shared" si="234"/>
        <v>0</v>
      </c>
      <c r="BG131" s="219">
        <f t="shared" si="234"/>
        <v>0</v>
      </c>
      <c r="BH131" s="219">
        <f t="shared" si="234"/>
        <v>0</v>
      </c>
      <c r="BI131" s="219">
        <f t="shared" si="234"/>
        <v>0</v>
      </c>
      <c r="BJ131" s="219">
        <f t="shared" si="234"/>
        <v>0</v>
      </c>
      <c r="BK131" s="219">
        <f t="shared" si="234"/>
        <v>0</v>
      </c>
      <c r="BL131" s="219">
        <f t="shared" si="234"/>
        <v>0</v>
      </c>
      <c r="BM131" s="219">
        <f t="shared" si="234"/>
        <v>0</v>
      </c>
      <c r="BN131" s="219">
        <f t="shared" si="234"/>
        <v>0</v>
      </c>
      <c r="BO131" s="219">
        <f t="shared" si="234"/>
        <v>0</v>
      </c>
      <c r="BP131" s="219">
        <f t="shared" si="234"/>
        <v>0</v>
      </c>
      <c r="BQ131" s="219">
        <f t="shared" si="234"/>
        <v>0</v>
      </c>
      <c r="CN131" s="368"/>
      <c r="CO131" s="79">
        <f t="shared" si="239"/>
        <v>0</v>
      </c>
      <c r="CP131" s="219">
        <f t="shared" si="240"/>
        <v>0</v>
      </c>
      <c r="CQ131" s="219">
        <f t="shared" si="235"/>
        <v>0</v>
      </c>
      <c r="CR131" s="219">
        <f t="shared" si="235"/>
        <v>0</v>
      </c>
      <c r="CS131" s="219">
        <f t="shared" si="235"/>
        <v>0</v>
      </c>
      <c r="CT131" s="219">
        <f t="shared" si="235"/>
        <v>0</v>
      </c>
      <c r="CU131" s="219">
        <f t="shared" si="235"/>
        <v>0</v>
      </c>
      <c r="CV131" s="219">
        <f t="shared" si="235"/>
        <v>0</v>
      </c>
      <c r="CW131" s="219">
        <f t="shared" si="235"/>
        <v>0</v>
      </c>
      <c r="CX131" s="219">
        <f t="shared" si="235"/>
        <v>0</v>
      </c>
      <c r="CY131" s="219">
        <f t="shared" si="235"/>
        <v>0</v>
      </c>
      <c r="CZ131" s="219">
        <f t="shared" si="235"/>
        <v>0</v>
      </c>
      <c r="DA131" s="219">
        <f t="shared" si="236"/>
        <v>0</v>
      </c>
    </row>
    <row r="132" spans="21:106" ht="13" x14ac:dyDescent="0.3">
      <c r="U132" s="226"/>
      <c r="AH132" s="226"/>
      <c r="BE132" s="79">
        <f t="shared" si="238"/>
        <v>0</v>
      </c>
      <c r="BF132" s="219">
        <f t="shared" si="234"/>
        <v>0</v>
      </c>
      <c r="BG132" s="219">
        <f t="shared" si="234"/>
        <v>0</v>
      </c>
      <c r="BH132" s="219">
        <f t="shared" si="234"/>
        <v>0</v>
      </c>
      <c r="BI132" s="219">
        <f t="shared" si="234"/>
        <v>0</v>
      </c>
      <c r="BJ132" s="219">
        <f t="shared" si="234"/>
        <v>0</v>
      </c>
      <c r="BK132" s="219">
        <f t="shared" si="234"/>
        <v>0</v>
      </c>
      <c r="BL132" s="219">
        <f t="shared" si="234"/>
        <v>0</v>
      </c>
      <c r="BM132" s="219">
        <f t="shared" si="234"/>
        <v>0</v>
      </c>
      <c r="BN132" s="219">
        <f t="shared" si="234"/>
        <v>0</v>
      </c>
      <c r="BO132" s="219">
        <f t="shared" si="234"/>
        <v>0</v>
      </c>
      <c r="BP132" s="219">
        <f t="shared" si="234"/>
        <v>0</v>
      </c>
      <c r="BQ132" s="219">
        <f t="shared" si="234"/>
        <v>0</v>
      </c>
      <c r="CN132" s="368"/>
      <c r="CO132" s="79">
        <f t="shared" si="239"/>
        <v>0</v>
      </c>
      <c r="CP132" s="219">
        <f t="shared" si="240"/>
        <v>0</v>
      </c>
      <c r="CQ132" s="219">
        <f t="shared" si="235"/>
        <v>0</v>
      </c>
      <c r="CR132" s="219">
        <f t="shared" si="235"/>
        <v>0</v>
      </c>
      <c r="CS132" s="219">
        <f t="shared" si="235"/>
        <v>0</v>
      </c>
      <c r="CT132" s="219">
        <f t="shared" si="235"/>
        <v>0</v>
      </c>
      <c r="CU132" s="219">
        <f t="shared" si="235"/>
        <v>0</v>
      </c>
      <c r="CV132" s="219">
        <f t="shared" si="235"/>
        <v>0</v>
      </c>
      <c r="CW132" s="219">
        <f t="shared" si="235"/>
        <v>0</v>
      </c>
      <c r="CX132" s="219">
        <f t="shared" si="235"/>
        <v>0</v>
      </c>
      <c r="CY132" s="219">
        <f t="shared" si="235"/>
        <v>0</v>
      </c>
      <c r="CZ132" s="219">
        <f t="shared" si="235"/>
        <v>0</v>
      </c>
      <c r="DA132" s="219">
        <f t="shared" si="236"/>
        <v>0</v>
      </c>
    </row>
    <row r="133" spans="21:106" ht="13" x14ac:dyDescent="0.3">
      <c r="AH133" s="226"/>
      <c r="BE133" s="3"/>
      <c r="BF133" s="3"/>
      <c r="BG133" s="3"/>
      <c r="BH133" s="3"/>
      <c r="BI133" s="3"/>
      <c r="BJ133" s="3"/>
      <c r="BK133" s="3"/>
      <c r="BL133" s="3"/>
      <c r="BM133" s="3"/>
      <c r="BN133" s="3"/>
      <c r="BO133" s="3"/>
      <c r="BP133" s="3"/>
      <c r="BQ133" s="3"/>
      <c r="CN133" s="368"/>
      <c r="CO133" s="3"/>
      <c r="CP133" s="3"/>
      <c r="CQ133" s="3"/>
      <c r="CR133" s="3"/>
      <c r="CS133" s="3"/>
      <c r="CT133" s="3"/>
      <c r="CU133" s="3"/>
      <c r="CV133" s="3"/>
      <c r="CW133" s="3"/>
      <c r="CX133" s="3"/>
      <c r="CY133" s="3"/>
      <c r="CZ133" s="3"/>
      <c r="DA133" s="3"/>
    </row>
    <row r="134" spans="21:106" ht="13" x14ac:dyDescent="0.3">
      <c r="U134" s="226"/>
      <c r="AH134" s="226"/>
      <c r="BE134" s="231" t="str">
        <f>BE84&amp;" +År1 del&gt;År2"</f>
        <v>Ränta mån (RR) År2 +År1 del&gt;År2</v>
      </c>
      <c r="BF134" s="232" t="s">
        <v>214</v>
      </c>
      <c r="BG134" s="232" t="s">
        <v>215</v>
      </c>
      <c r="BH134" s="232" t="s">
        <v>216</v>
      </c>
      <c r="BI134" s="232" t="s">
        <v>217</v>
      </c>
      <c r="BJ134" s="232" t="s">
        <v>218</v>
      </c>
      <c r="BK134" s="232" t="s">
        <v>219</v>
      </c>
      <c r="BL134" s="232" t="s">
        <v>220</v>
      </c>
      <c r="BM134" s="232" t="s">
        <v>221</v>
      </c>
      <c r="BN134" s="232" t="s">
        <v>222</v>
      </c>
      <c r="BO134" s="232" t="s">
        <v>223</v>
      </c>
      <c r="BP134" s="232" t="s">
        <v>224</v>
      </c>
      <c r="BQ134" s="232" t="s">
        <v>225</v>
      </c>
      <c r="CN134" s="368"/>
      <c r="CO134" s="231" t="str">
        <f>CO84&amp;" +År2 +År1 del&gt;År3"</f>
        <v>Ränta mån (RR) År3 +År2 +År1 del&gt;År3</v>
      </c>
      <c r="CP134" s="232" t="s">
        <v>457</v>
      </c>
      <c r="CQ134" s="232" t="s">
        <v>458</v>
      </c>
      <c r="CR134" s="232" t="s">
        <v>459</v>
      </c>
      <c r="CS134" s="232" t="s">
        <v>460</v>
      </c>
      <c r="CT134" s="232" t="s">
        <v>461</v>
      </c>
      <c r="CU134" s="232" t="s">
        <v>462</v>
      </c>
      <c r="CV134" s="232" t="s">
        <v>463</v>
      </c>
      <c r="CW134" s="232" t="s">
        <v>464</v>
      </c>
      <c r="CX134" s="232" t="s">
        <v>465</v>
      </c>
      <c r="CY134" s="232" t="s">
        <v>466</v>
      </c>
      <c r="CZ134" s="232" t="s">
        <v>467</v>
      </c>
      <c r="DA134" s="232" t="s">
        <v>468</v>
      </c>
    </row>
    <row r="135" spans="21:106" ht="13" x14ac:dyDescent="0.3">
      <c r="U135" s="226"/>
      <c r="AH135" s="226"/>
      <c r="BE135" s="79">
        <f>BE126</f>
        <v>0</v>
      </c>
      <c r="BF135" s="219">
        <f t="shared" ref="BF135:BQ141" si="242">BF85+W85</f>
        <v>0</v>
      </c>
      <c r="BG135" s="219">
        <f t="shared" si="242"/>
        <v>0</v>
      </c>
      <c r="BH135" s="219">
        <f t="shared" si="242"/>
        <v>0</v>
      </c>
      <c r="BI135" s="219">
        <f t="shared" si="242"/>
        <v>0</v>
      </c>
      <c r="BJ135" s="219">
        <f t="shared" si="242"/>
        <v>0</v>
      </c>
      <c r="BK135" s="219">
        <f t="shared" si="242"/>
        <v>0</v>
      </c>
      <c r="BL135" s="219">
        <f t="shared" si="242"/>
        <v>0</v>
      </c>
      <c r="BM135" s="219">
        <f t="shared" si="242"/>
        <v>0</v>
      </c>
      <c r="BN135" s="219">
        <f t="shared" si="242"/>
        <v>0</v>
      </c>
      <c r="BO135" s="219">
        <f t="shared" si="242"/>
        <v>0</v>
      </c>
      <c r="BP135" s="219">
        <f t="shared" si="242"/>
        <v>0</v>
      </c>
      <c r="BQ135" s="219">
        <f t="shared" si="242"/>
        <v>0</v>
      </c>
      <c r="BR135" s="225">
        <f t="shared" ref="BR135:BR141" si="243">SUM(BF135:BQ135)</f>
        <v>0</v>
      </c>
      <c r="CN135" s="368"/>
      <c r="CO135" s="79">
        <f>CO126</f>
        <v>0</v>
      </c>
      <c r="CP135" s="219">
        <f>AJ85+CP85+BT85</f>
        <v>0</v>
      </c>
      <c r="CQ135" s="219">
        <f t="shared" ref="CQ135:DA141" si="244">AK85+CQ85+BU85</f>
        <v>0</v>
      </c>
      <c r="CR135" s="219">
        <f t="shared" si="244"/>
        <v>0</v>
      </c>
      <c r="CS135" s="219">
        <f t="shared" si="244"/>
        <v>0</v>
      </c>
      <c r="CT135" s="219">
        <f t="shared" si="244"/>
        <v>0</v>
      </c>
      <c r="CU135" s="219">
        <f t="shared" si="244"/>
        <v>0</v>
      </c>
      <c r="CV135" s="219">
        <f t="shared" si="244"/>
        <v>0</v>
      </c>
      <c r="CW135" s="219">
        <f t="shared" si="244"/>
        <v>0</v>
      </c>
      <c r="CX135" s="219">
        <f t="shared" si="244"/>
        <v>0</v>
      </c>
      <c r="CY135" s="219">
        <f t="shared" si="244"/>
        <v>0</v>
      </c>
      <c r="CZ135" s="219">
        <f t="shared" si="244"/>
        <v>0</v>
      </c>
      <c r="DA135" s="219">
        <f t="shared" si="244"/>
        <v>0</v>
      </c>
      <c r="DB135" s="225">
        <f t="shared" ref="DB135:DB141" si="245">SUM(CP135:DA135)</f>
        <v>0</v>
      </c>
    </row>
    <row r="136" spans="21:106" ht="13" x14ac:dyDescent="0.3">
      <c r="U136" s="226"/>
      <c r="AH136" s="226"/>
      <c r="BE136" s="79">
        <f t="shared" ref="BE136:BE141" si="246">BE127</f>
        <v>0</v>
      </c>
      <c r="BF136" s="219">
        <f t="shared" si="242"/>
        <v>0</v>
      </c>
      <c r="BG136" s="219">
        <f t="shared" si="242"/>
        <v>0</v>
      </c>
      <c r="BH136" s="219">
        <f t="shared" si="242"/>
        <v>0</v>
      </c>
      <c r="BI136" s="219">
        <f t="shared" si="242"/>
        <v>0</v>
      </c>
      <c r="BJ136" s="219">
        <f t="shared" si="242"/>
        <v>0</v>
      </c>
      <c r="BK136" s="219">
        <f t="shared" si="242"/>
        <v>0</v>
      </c>
      <c r="BL136" s="219">
        <f t="shared" si="242"/>
        <v>0</v>
      </c>
      <c r="BM136" s="219">
        <f t="shared" si="242"/>
        <v>0</v>
      </c>
      <c r="BN136" s="219">
        <f t="shared" si="242"/>
        <v>0</v>
      </c>
      <c r="BO136" s="219">
        <f t="shared" si="242"/>
        <v>0</v>
      </c>
      <c r="BP136" s="219">
        <f t="shared" si="242"/>
        <v>0</v>
      </c>
      <c r="BQ136" s="219">
        <f t="shared" si="242"/>
        <v>0</v>
      </c>
      <c r="BR136" s="225">
        <f t="shared" si="243"/>
        <v>0</v>
      </c>
      <c r="CN136" s="368"/>
      <c r="CO136" s="79">
        <f t="shared" ref="CO136:CO141" si="247">CO127</f>
        <v>0</v>
      </c>
      <c r="CP136" s="219">
        <f t="shared" ref="CP136:CP141" si="248">AJ86+CP86+BT86</f>
        <v>0</v>
      </c>
      <c r="CQ136" s="219">
        <f t="shared" si="244"/>
        <v>0</v>
      </c>
      <c r="CR136" s="219">
        <f t="shared" si="244"/>
        <v>0</v>
      </c>
      <c r="CS136" s="219">
        <f t="shared" si="244"/>
        <v>0</v>
      </c>
      <c r="CT136" s="219">
        <f t="shared" si="244"/>
        <v>0</v>
      </c>
      <c r="CU136" s="219">
        <f t="shared" si="244"/>
        <v>0</v>
      </c>
      <c r="CV136" s="219">
        <f t="shared" si="244"/>
        <v>0</v>
      </c>
      <c r="CW136" s="219">
        <f t="shared" si="244"/>
        <v>0</v>
      </c>
      <c r="CX136" s="219">
        <f t="shared" si="244"/>
        <v>0</v>
      </c>
      <c r="CY136" s="219">
        <f t="shared" si="244"/>
        <v>0</v>
      </c>
      <c r="CZ136" s="219">
        <f t="shared" si="244"/>
        <v>0</v>
      </c>
      <c r="DA136" s="219">
        <f t="shared" si="244"/>
        <v>0</v>
      </c>
      <c r="DB136" s="225">
        <f t="shared" si="245"/>
        <v>0</v>
      </c>
    </row>
    <row r="137" spans="21:106" ht="13" x14ac:dyDescent="0.3">
      <c r="BE137" s="79">
        <f t="shared" si="246"/>
        <v>0</v>
      </c>
      <c r="BF137" s="219">
        <f t="shared" si="242"/>
        <v>0</v>
      </c>
      <c r="BG137" s="219">
        <f t="shared" si="242"/>
        <v>0</v>
      </c>
      <c r="BH137" s="219">
        <f t="shared" si="242"/>
        <v>0</v>
      </c>
      <c r="BI137" s="219">
        <f t="shared" si="242"/>
        <v>0</v>
      </c>
      <c r="BJ137" s="219">
        <f t="shared" si="242"/>
        <v>0</v>
      </c>
      <c r="BK137" s="219">
        <f t="shared" si="242"/>
        <v>0</v>
      </c>
      <c r="BL137" s="219">
        <f t="shared" si="242"/>
        <v>0</v>
      </c>
      <c r="BM137" s="219">
        <f t="shared" si="242"/>
        <v>0</v>
      </c>
      <c r="BN137" s="219">
        <f t="shared" si="242"/>
        <v>0</v>
      </c>
      <c r="BO137" s="219">
        <f t="shared" si="242"/>
        <v>0</v>
      </c>
      <c r="BP137" s="219">
        <f t="shared" si="242"/>
        <v>0</v>
      </c>
      <c r="BQ137" s="219">
        <f t="shared" si="242"/>
        <v>0</v>
      </c>
      <c r="BR137" s="225">
        <f t="shared" si="243"/>
        <v>0</v>
      </c>
      <c r="CN137" s="368"/>
      <c r="CO137" s="79">
        <f t="shared" si="247"/>
        <v>0</v>
      </c>
      <c r="CP137" s="219">
        <f t="shared" si="248"/>
        <v>0</v>
      </c>
      <c r="CQ137" s="219">
        <f t="shared" si="244"/>
        <v>0</v>
      </c>
      <c r="CR137" s="219">
        <f t="shared" si="244"/>
        <v>0</v>
      </c>
      <c r="CS137" s="219">
        <f t="shared" si="244"/>
        <v>0</v>
      </c>
      <c r="CT137" s="219">
        <f t="shared" si="244"/>
        <v>0</v>
      </c>
      <c r="CU137" s="219">
        <f t="shared" si="244"/>
        <v>0</v>
      </c>
      <c r="CV137" s="219">
        <f t="shared" si="244"/>
        <v>0</v>
      </c>
      <c r="CW137" s="219">
        <f t="shared" si="244"/>
        <v>0</v>
      </c>
      <c r="CX137" s="219">
        <f t="shared" si="244"/>
        <v>0</v>
      </c>
      <c r="CY137" s="219">
        <f t="shared" si="244"/>
        <v>0</v>
      </c>
      <c r="CZ137" s="219">
        <f t="shared" si="244"/>
        <v>0</v>
      </c>
      <c r="DA137" s="219">
        <f t="shared" si="244"/>
        <v>0</v>
      </c>
      <c r="DB137" s="225">
        <f t="shared" si="245"/>
        <v>0</v>
      </c>
    </row>
    <row r="138" spans="21:106" ht="13" x14ac:dyDescent="0.3">
      <c r="BE138" s="79">
        <f t="shared" si="246"/>
        <v>0</v>
      </c>
      <c r="BF138" s="219">
        <f t="shared" si="242"/>
        <v>0</v>
      </c>
      <c r="BG138" s="219">
        <f t="shared" si="242"/>
        <v>0</v>
      </c>
      <c r="BH138" s="219">
        <f t="shared" si="242"/>
        <v>0</v>
      </c>
      <c r="BI138" s="219">
        <f t="shared" si="242"/>
        <v>0</v>
      </c>
      <c r="BJ138" s="219">
        <f t="shared" si="242"/>
        <v>0</v>
      </c>
      <c r="BK138" s="219">
        <f t="shared" si="242"/>
        <v>0</v>
      </c>
      <c r="BL138" s="219">
        <f t="shared" si="242"/>
        <v>0</v>
      </c>
      <c r="BM138" s="219">
        <f t="shared" si="242"/>
        <v>0</v>
      </c>
      <c r="BN138" s="219">
        <f t="shared" si="242"/>
        <v>0</v>
      </c>
      <c r="BO138" s="219">
        <f t="shared" si="242"/>
        <v>0</v>
      </c>
      <c r="BP138" s="219">
        <f t="shared" si="242"/>
        <v>0</v>
      </c>
      <c r="BQ138" s="219">
        <f t="shared" si="242"/>
        <v>0</v>
      </c>
      <c r="BR138" s="225">
        <f t="shared" si="243"/>
        <v>0</v>
      </c>
      <c r="CN138" s="368"/>
      <c r="CO138" s="79">
        <f t="shared" si="247"/>
        <v>0</v>
      </c>
      <c r="CP138" s="219">
        <f t="shared" si="248"/>
        <v>0</v>
      </c>
      <c r="CQ138" s="219">
        <f t="shared" si="244"/>
        <v>0</v>
      </c>
      <c r="CR138" s="219">
        <f t="shared" si="244"/>
        <v>0</v>
      </c>
      <c r="CS138" s="219">
        <f t="shared" si="244"/>
        <v>0</v>
      </c>
      <c r="CT138" s="219">
        <f t="shared" si="244"/>
        <v>0</v>
      </c>
      <c r="CU138" s="219">
        <f t="shared" si="244"/>
        <v>0</v>
      </c>
      <c r="CV138" s="219">
        <f t="shared" si="244"/>
        <v>0</v>
      </c>
      <c r="CW138" s="219">
        <f t="shared" si="244"/>
        <v>0</v>
      </c>
      <c r="CX138" s="219">
        <f t="shared" si="244"/>
        <v>0</v>
      </c>
      <c r="CY138" s="219">
        <f t="shared" si="244"/>
        <v>0</v>
      </c>
      <c r="CZ138" s="219">
        <f t="shared" si="244"/>
        <v>0</v>
      </c>
      <c r="DA138" s="219">
        <f t="shared" si="244"/>
        <v>0</v>
      </c>
      <c r="DB138" s="225">
        <f t="shared" si="245"/>
        <v>0</v>
      </c>
    </row>
    <row r="139" spans="21:106" ht="13" x14ac:dyDescent="0.3">
      <c r="BE139" s="79">
        <f t="shared" si="246"/>
        <v>0</v>
      </c>
      <c r="BF139" s="219">
        <f t="shared" si="242"/>
        <v>0</v>
      </c>
      <c r="BG139" s="219">
        <f t="shared" si="242"/>
        <v>0</v>
      </c>
      <c r="BH139" s="219">
        <f t="shared" si="242"/>
        <v>0</v>
      </c>
      <c r="BI139" s="219">
        <f t="shared" si="242"/>
        <v>0</v>
      </c>
      <c r="BJ139" s="219">
        <f t="shared" si="242"/>
        <v>0</v>
      </c>
      <c r="BK139" s="219">
        <f t="shared" si="242"/>
        <v>0</v>
      </c>
      <c r="BL139" s="219">
        <f t="shared" si="242"/>
        <v>0</v>
      </c>
      <c r="BM139" s="219">
        <f t="shared" si="242"/>
        <v>0</v>
      </c>
      <c r="BN139" s="219">
        <f t="shared" si="242"/>
        <v>0</v>
      </c>
      <c r="BO139" s="219">
        <f t="shared" si="242"/>
        <v>0</v>
      </c>
      <c r="BP139" s="219">
        <f t="shared" si="242"/>
        <v>0</v>
      </c>
      <c r="BQ139" s="219">
        <f t="shared" si="242"/>
        <v>0</v>
      </c>
      <c r="BR139" s="225">
        <f t="shared" si="243"/>
        <v>0</v>
      </c>
      <c r="CN139" s="368"/>
      <c r="CO139" s="79">
        <f t="shared" si="247"/>
        <v>0</v>
      </c>
      <c r="CP139" s="219">
        <f t="shared" si="248"/>
        <v>0</v>
      </c>
      <c r="CQ139" s="219">
        <f t="shared" si="244"/>
        <v>0</v>
      </c>
      <c r="CR139" s="219">
        <f t="shared" si="244"/>
        <v>0</v>
      </c>
      <c r="CS139" s="219">
        <f t="shared" si="244"/>
        <v>0</v>
      </c>
      <c r="CT139" s="219">
        <f t="shared" si="244"/>
        <v>0</v>
      </c>
      <c r="CU139" s="219">
        <f t="shared" si="244"/>
        <v>0</v>
      </c>
      <c r="CV139" s="219">
        <f t="shared" si="244"/>
        <v>0</v>
      </c>
      <c r="CW139" s="219">
        <f t="shared" si="244"/>
        <v>0</v>
      </c>
      <c r="CX139" s="219">
        <f t="shared" si="244"/>
        <v>0</v>
      </c>
      <c r="CY139" s="219">
        <f t="shared" si="244"/>
        <v>0</v>
      </c>
      <c r="CZ139" s="219">
        <f t="shared" si="244"/>
        <v>0</v>
      </c>
      <c r="DA139" s="219">
        <f t="shared" si="244"/>
        <v>0</v>
      </c>
      <c r="DB139" s="225">
        <f t="shared" si="245"/>
        <v>0</v>
      </c>
    </row>
    <row r="140" spans="21:106" ht="13" x14ac:dyDescent="0.3">
      <c r="BE140" s="79">
        <f t="shared" si="246"/>
        <v>0</v>
      </c>
      <c r="BF140" s="219">
        <f t="shared" si="242"/>
        <v>0</v>
      </c>
      <c r="BG140" s="219">
        <f t="shared" si="242"/>
        <v>0</v>
      </c>
      <c r="BH140" s="219">
        <f t="shared" si="242"/>
        <v>0</v>
      </c>
      <c r="BI140" s="219">
        <f t="shared" si="242"/>
        <v>0</v>
      </c>
      <c r="BJ140" s="219">
        <f t="shared" si="242"/>
        <v>0</v>
      </c>
      <c r="BK140" s="219">
        <f t="shared" si="242"/>
        <v>0</v>
      </c>
      <c r="BL140" s="219">
        <f t="shared" si="242"/>
        <v>0</v>
      </c>
      <c r="BM140" s="219">
        <f t="shared" si="242"/>
        <v>0</v>
      </c>
      <c r="BN140" s="219">
        <f t="shared" si="242"/>
        <v>0</v>
      </c>
      <c r="BO140" s="219">
        <f t="shared" si="242"/>
        <v>0</v>
      </c>
      <c r="BP140" s="219">
        <f t="shared" si="242"/>
        <v>0</v>
      </c>
      <c r="BQ140" s="219">
        <f t="shared" si="242"/>
        <v>0</v>
      </c>
      <c r="BR140" s="225">
        <f t="shared" si="243"/>
        <v>0</v>
      </c>
      <c r="CN140" s="368"/>
      <c r="CO140" s="79">
        <f t="shared" si="247"/>
        <v>0</v>
      </c>
      <c r="CP140" s="219">
        <f t="shared" si="248"/>
        <v>0</v>
      </c>
      <c r="CQ140" s="219">
        <f t="shared" si="244"/>
        <v>0</v>
      </c>
      <c r="CR140" s="219">
        <f t="shared" si="244"/>
        <v>0</v>
      </c>
      <c r="CS140" s="219">
        <f t="shared" si="244"/>
        <v>0</v>
      </c>
      <c r="CT140" s="219">
        <f t="shared" si="244"/>
        <v>0</v>
      </c>
      <c r="CU140" s="219">
        <f t="shared" si="244"/>
        <v>0</v>
      </c>
      <c r="CV140" s="219">
        <f t="shared" si="244"/>
        <v>0</v>
      </c>
      <c r="CW140" s="219">
        <f t="shared" si="244"/>
        <v>0</v>
      </c>
      <c r="CX140" s="219">
        <f t="shared" si="244"/>
        <v>0</v>
      </c>
      <c r="CY140" s="219">
        <f t="shared" si="244"/>
        <v>0</v>
      </c>
      <c r="CZ140" s="219">
        <f t="shared" si="244"/>
        <v>0</v>
      </c>
      <c r="DA140" s="219">
        <f t="shared" si="244"/>
        <v>0</v>
      </c>
      <c r="DB140" s="225">
        <f t="shared" si="245"/>
        <v>0</v>
      </c>
    </row>
    <row r="141" spans="21:106" ht="13" x14ac:dyDescent="0.3">
      <c r="BE141" s="79">
        <f t="shared" si="246"/>
        <v>0</v>
      </c>
      <c r="BF141" s="219">
        <f t="shared" si="242"/>
        <v>0</v>
      </c>
      <c r="BG141" s="219">
        <f t="shared" si="242"/>
        <v>0</v>
      </c>
      <c r="BH141" s="219">
        <f t="shared" si="242"/>
        <v>0</v>
      </c>
      <c r="BI141" s="219">
        <f t="shared" si="242"/>
        <v>0</v>
      </c>
      <c r="BJ141" s="219">
        <f t="shared" si="242"/>
        <v>0</v>
      </c>
      <c r="BK141" s="219">
        <f t="shared" si="242"/>
        <v>0</v>
      </c>
      <c r="BL141" s="219">
        <f t="shared" si="242"/>
        <v>0</v>
      </c>
      <c r="BM141" s="219">
        <f t="shared" si="242"/>
        <v>0</v>
      </c>
      <c r="BN141" s="219">
        <f t="shared" si="242"/>
        <v>0</v>
      </c>
      <c r="BO141" s="219">
        <f t="shared" si="242"/>
        <v>0</v>
      </c>
      <c r="BP141" s="219">
        <f t="shared" si="242"/>
        <v>0</v>
      </c>
      <c r="BQ141" s="219">
        <f t="shared" si="242"/>
        <v>0</v>
      </c>
      <c r="BR141" s="225">
        <f t="shared" si="243"/>
        <v>0</v>
      </c>
      <c r="CN141" s="368"/>
      <c r="CO141" s="79">
        <f t="shared" si="247"/>
        <v>0</v>
      </c>
      <c r="CP141" s="219">
        <f t="shared" si="248"/>
        <v>0</v>
      </c>
      <c r="CQ141" s="219">
        <f t="shared" si="244"/>
        <v>0</v>
      </c>
      <c r="CR141" s="219">
        <f t="shared" si="244"/>
        <v>0</v>
      </c>
      <c r="CS141" s="219">
        <f t="shared" si="244"/>
        <v>0</v>
      </c>
      <c r="CT141" s="219">
        <f t="shared" si="244"/>
        <v>0</v>
      </c>
      <c r="CU141" s="219">
        <f t="shared" si="244"/>
        <v>0</v>
      </c>
      <c r="CV141" s="219">
        <f t="shared" si="244"/>
        <v>0</v>
      </c>
      <c r="CW141" s="219">
        <f t="shared" si="244"/>
        <v>0</v>
      </c>
      <c r="CX141" s="219">
        <f t="shared" si="244"/>
        <v>0</v>
      </c>
      <c r="CY141" s="219">
        <f t="shared" si="244"/>
        <v>0</v>
      </c>
      <c r="CZ141" s="219">
        <f t="shared" si="244"/>
        <v>0</v>
      </c>
      <c r="DA141" s="219">
        <f t="shared" si="244"/>
        <v>0</v>
      </c>
      <c r="DB141" s="225">
        <f t="shared" si="245"/>
        <v>0</v>
      </c>
    </row>
    <row r="142" spans="21:106" ht="13" x14ac:dyDescent="0.3">
      <c r="BE142" s="3"/>
      <c r="BF142" s="226">
        <f t="shared" ref="BF142:BR142" si="249">SUM(BF135:BF141)</f>
        <v>0</v>
      </c>
      <c r="BG142" s="226">
        <f t="shared" si="249"/>
        <v>0</v>
      </c>
      <c r="BH142" s="226">
        <f t="shared" si="249"/>
        <v>0</v>
      </c>
      <c r="BI142" s="226">
        <f t="shared" si="249"/>
        <v>0</v>
      </c>
      <c r="BJ142" s="226">
        <f t="shared" si="249"/>
        <v>0</v>
      </c>
      <c r="BK142" s="226">
        <f t="shared" si="249"/>
        <v>0</v>
      </c>
      <c r="BL142" s="226">
        <f t="shared" si="249"/>
        <v>0</v>
      </c>
      <c r="BM142" s="226">
        <f t="shared" si="249"/>
        <v>0</v>
      </c>
      <c r="BN142" s="226">
        <f t="shared" si="249"/>
        <v>0</v>
      </c>
      <c r="BO142" s="226">
        <f t="shared" si="249"/>
        <v>0</v>
      </c>
      <c r="BP142" s="226">
        <f t="shared" si="249"/>
        <v>0</v>
      </c>
      <c r="BQ142" s="226">
        <f t="shared" si="249"/>
        <v>0</v>
      </c>
      <c r="BR142" s="226">
        <f t="shared" si="249"/>
        <v>0</v>
      </c>
      <c r="CN142" s="368"/>
      <c r="CO142" s="3"/>
      <c r="CP142" s="226">
        <f t="shared" ref="CP142:DB142" si="250">SUM(CP135:CP141)</f>
        <v>0</v>
      </c>
      <c r="CQ142" s="226">
        <f t="shared" si="250"/>
        <v>0</v>
      </c>
      <c r="CR142" s="226">
        <f t="shared" si="250"/>
        <v>0</v>
      </c>
      <c r="CS142" s="226">
        <f t="shared" si="250"/>
        <v>0</v>
      </c>
      <c r="CT142" s="226">
        <f t="shared" si="250"/>
        <v>0</v>
      </c>
      <c r="CU142" s="226">
        <f t="shared" si="250"/>
        <v>0</v>
      </c>
      <c r="CV142" s="226">
        <f t="shared" si="250"/>
        <v>0</v>
      </c>
      <c r="CW142" s="226">
        <f t="shared" si="250"/>
        <v>0</v>
      </c>
      <c r="CX142" s="226">
        <f t="shared" si="250"/>
        <v>0</v>
      </c>
      <c r="CY142" s="226">
        <f t="shared" si="250"/>
        <v>0</v>
      </c>
      <c r="CZ142" s="226">
        <f t="shared" si="250"/>
        <v>0</v>
      </c>
      <c r="DA142" s="226">
        <f t="shared" si="250"/>
        <v>0</v>
      </c>
      <c r="DB142" s="226">
        <f t="shared" si="250"/>
        <v>0</v>
      </c>
    </row>
    <row r="143" spans="21:106" x14ac:dyDescent="0.25">
      <c r="CN143" s="368"/>
    </row>
    <row r="144" spans="21:106" ht="13" x14ac:dyDescent="0.3">
      <c r="BE144" s="231" t="str">
        <f>BE114&amp;" +År1 del&gt;År2"</f>
        <v>Ränteinbetalningar År2 +År1 del&gt;År2</v>
      </c>
      <c r="BF144" s="232" t="s">
        <v>214</v>
      </c>
      <c r="BG144" s="232" t="s">
        <v>215</v>
      </c>
      <c r="BH144" s="232" t="s">
        <v>216</v>
      </c>
      <c r="BI144" s="232" t="s">
        <v>217</v>
      </c>
      <c r="BJ144" s="232" t="s">
        <v>218</v>
      </c>
      <c r="BK144" s="232" t="s">
        <v>219</v>
      </c>
      <c r="BL144" s="232" t="s">
        <v>220</v>
      </c>
      <c r="BM144" s="232" t="s">
        <v>221</v>
      </c>
      <c r="BN144" s="232" t="s">
        <v>222</v>
      </c>
      <c r="BO144" s="232" t="s">
        <v>223</v>
      </c>
      <c r="BP144" s="232" t="s">
        <v>224</v>
      </c>
      <c r="BQ144" s="232" t="s">
        <v>225</v>
      </c>
      <c r="CN144" s="368"/>
      <c r="CO144" s="231" t="str">
        <f>CO114&amp;" +År2 +År1 del&gt;År3"</f>
        <v>Ränteinbetalningar År3 +År2 +År1 del&gt;År3</v>
      </c>
      <c r="CP144" s="232" t="s">
        <v>457</v>
      </c>
      <c r="CQ144" s="232" t="s">
        <v>458</v>
      </c>
      <c r="CR144" s="232" t="s">
        <v>459</v>
      </c>
      <c r="CS144" s="232" t="s">
        <v>460</v>
      </c>
      <c r="CT144" s="232" t="s">
        <v>461</v>
      </c>
      <c r="CU144" s="232" t="s">
        <v>462</v>
      </c>
      <c r="CV144" s="232" t="s">
        <v>463</v>
      </c>
      <c r="CW144" s="232" t="s">
        <v>464</v>
      </c>
      <c r="CX144" s="232" t="s">
        <v>465</v>
      </c>
      <c r="CY144" s="232" t="s">
        <v>466</v>
      </c>
      <c r="CZ144" s="232" t="s">
        <v>467</v>
      </c>
      <c r="DA144" s="232" t="s">
        <v>468</v>
      </c>
    </row>
    <row r="145" spans="57:106" ht="13" x14ac:dyDescent="0.3">
      <c r="BE145" s="79">
        <f>BE135</f>
        <v>0</v>
      </c>
      <c r="BF145" s="219">
        <f t="shared" ref="BF145:BQ151" si="251">BF115+W115</f>
        <v>0</v>
      </c>
      <c r="BG145" s="219">
        <f t="shared" si="251"/>
        <v>0</v>
      </c>
      <c r="BH145" s="219">
        <f t="shared" si="251"/>
        <v>0</v>
      </c>
      <c r="BI145" s="219">
        <f t="shared" si="251"/>
        <v>0</v>
      </c>
      <c r="BJ145" s="219">
        <f t="shared" si="251"/>
        <v>0</v>
      </c>
      <c r="BK145" s="219">
        <f t="shared" si="251"/>
        <v>0</v>
      </c>
      <c r="BL145" s="219">
        <f t="shared" si="251"/>
        <v>0</v>
      </c>
      <c r="BM145" s="219">
        <f t="shared" si="251"/>
        <v>0</v>
      </c>
      <c r="BN145" s="219">
        <f t="shared" si="251"/>
        <v>0</v>
      </c>
      <c r="BO145" s="219">
        <f t="shared" si="251"/>
        <v>0</v>
      </c>
      <c r="BP145" s="219">
        <f t="shared" si="251"/>
        <v>0</v>
      </c>
      <c r="BQ145" s="219">
        <f t="shared" si="251"/>
        <v>0</v>
      </c>
      <c r="BR145" s="225">
        <f t="shared" ref="BR145:BR151" si="252">SUM(BF145:BQ145)</f>
        <v>0</v>
      </c>
      <c r="CN145" s="368"/>
      <c r="CO145" s="79">
        <f>CO135</f>
        <v>0</v>
      </c>
      <c r="CP145" s="219">
        <f>AJ115+CP115+BT115</f>
        <v>0</v>
      </c>
      <c r="CQ145" s="219">
        <f t="shared" ref="CQ145:DA151" si="253">AK115+CQ115+BU115</f>
        <v>0</v>
      </c>
      <c r="CR145" s="219">
        <f t="shared" si="253"/>
        <v>0</v>
      </c>
      <c r="CS145" s="219">
        <f t="shared" si="253"/>
        <v>0</v>
      </c>
      <c r="CT145" s="219">
        <f t="shared" si="253"/>
        <v>0</v>
      </c>
      <c r="CU145" s="219">
        <f t="shared" si="253"/>
        <v>0</v>
      </c>
      <c r="CV145" s="219">
        <f t="shared" si="253"/>
        <v>0</v>
      </c>
      <c r="CW145" s="219">
        <f t="shared" si="253"/>
        <v>0</v>
      </c>
      <c r="CX145" s="219">
        <f t="shared" si="253"/>
        <v>0</v>
      </c>
      <c r="CY145" s="219">
        <f t="shared" si="253"/>
        <v>0</v>
      </c>
      <c r="CZ145" s="219">
        <f t="shared" si="253"/>
        <v>0</v>
      </c>
      <c r="DA145" s="219">
        <f t="shared" si="253"/>
        <v>0</v>
      </c>
      <c r="DB145" s="225">
        <f t="shared" ref="DB145:DB151" si="254">SUM(CP145:DA145)</f>
        <v>0</v>
      </c>
    </row>
    <row r="146" spans="57:106" ht="13" x14ac:dyDescent="0.3">
      <c r="BE146" s="79">
        <f t="shared" ref="BE146:BE151" si="255">BE136</f>
        <v>0</v>
      </c>
      <c r="BF146" s="219">
        <f t="shared" si="251"/>
        <v>0</v>
      </c>
      <c r="BG146" s="219">
        <f t="shared" si="251"/>
        <v>0</v>
      </c>
      <c r="BH146" s="219">
        <f t="shared" si="251"/>
        <v>0</v>
      </c>
      <c r="BI146" s="219">
        <f t="shared" si="251"/>
        <v>0</v>
      </c>
      <c r="BJ146" s="219">
        <f t="shared" si="251"/>
        <v>0</v>
      </c>
      <c r="BK146" s="219">
        <f t="shared" si="251"/>
        <v>0</v>
      </c>
      <c r="BL146" s="219">
        <f t="shared" si="251"/>
        <v>0</v>
      </c>
      <c r="BM146" s="219">
        <f t="shared" si="251"/>
        <v>0</v>
      </c>
      <c r="BN146" s="219">
        <f t="shared" si="251"/>
        <v>0</v>
      </c>
      <c r="BO146" s="219">
        <f t="shared" si="251"/>
        <v>0</v>
      </c>
      <c r="BP146" s="219">
        <f t="shared" si="251"/>
        <v>0</v>
      </c>
      <c r="BQ146" s="219">
        <f t="shared" si="251"/>
        <v>0</v>
      </c>
      <c r="BR146" s="225">
        <f t="shared" si="252"/>
        <v>0</v>
      </c>
      <c r="CN146" s="368"/>
      <c r="CO146" s="79">
        <f t="shared" ref="CO146:CO151" si="256">CO136</f>
        <v>0</v>
      </c>
      <c r="CP146" s="219">
        <f t="shared" ref="CP146:CP151" si="257">AJ116+CP116+BT116</f>
        <v>0</v>
      </c>
      <c r="CQ146" s="219">
        <f t="shared" si="253"/>
        <v>0</v>
      </c>
      <c r="CR146" s="219">
        <f t="shared" si="253"/>
        <v>0</v>
      </c>
      <c r="CS146" s="219">
        <f t="shared" si="253"/>
        <v>0</v>
      </c>
      <c r="CT146" s="219">
        <f t="shared" si="253"/>
        <v>0</v>
      </c>
      <c r="CU146" s="219">
        <f t="shared" si="253"/>
        <v>0</v>
      </c>
      <c r="CV146" s="219">
        <f t="shared" si="253"/>
        <v>0</v>
      </c>
      <c r="CW146" s="219">
        <f t="shared" si="253"/>
        <v>0</v>
      </c>
      <c r="CX146" s="219">
        <f t="shared" si="253"/>
        <v>0</v>
      </c>
      <c r="CY146" s="219">
        <f t="shared" si="253"/>
        <v>0</v>
      </c>
      <c r="CZ146" s="219">
        <f t="shared" si="253"/>
        <v>0</v>
      </c>
      <c r="DA146" s="219">
        <f t="shared" si="253"/>
        <v>0</v>
      </c>
      <c r="DB146" s="225">
        <f t="shared" si="254"/>
        <v>0</v>
      </c>
    </row>
    <row r="147" spans="57:106" ht="13" x14ac:dyDescent="0.3">
      <c r="BE147" s="79">
        <f t="shared" si="255"/>
        <v>0</v>
      </c>
      <c r="BF147" s="219">
        <f t="shared" si="251"/>
        <v>0</v>
      </c>
      <c r="BG147" s="219">
        <f t="shared" si="251"/>
        <v>0</v>
      </c>
      <c r="BH147" s="219">
        <f t="shared" si="251"/>
        <v>0</v>
      </c>
      <c r="BI147" s="219">
        <f t="shared" si="251"/>
        <v>0</v>
      </c>
      <c r="BJ147" s="219">
        <f t="shared" si="251"/>
        <v>0</v>
      </c>
      <c r="BK147" s="219">
        <f t="shared" si="251"/>
        <v>0</v>
      </c>
      <c r="BL147" s="219">
        <f t="shared" si="251"/>
        <v>0</v>
      </c>
      <c r="BM147" s="219">
        <f t="shared" si="251"/>
        <v>0</v>
      </c>
      <c r="BN147" s="219">
        <f t="shared" si="251"/>
        <v>0</v>
      </c>
      <c r="BO147" s="219">
        <f t="shared" si="251"/>
        <v>0</v>
      </c>
      <c r="BP147" s="219">
        <f t="shared" si="251"/>
        <v>0</v>
      </c>
      <c r="BQ147" s="219">
        <f t="shared" si="251"/>
        <v>0</v>
      </c>
      <c r="BR147" s="225">
        <f t="shared" si="252"/>
        <v>0</v>
      </c>
      <c r="CN147" s="368"/>
      <c r="CO147" s="79">
        <f t="shared" si="256"/>
        <v>0</v>
      </c>
      <c r="CP147" s="219">
        <f t="shared" si="257"/>
        <v>0</v>
      </c>
      <c r="CQ147" s="219">
        <f t="shared" si="253"/>
        <v>0</v>
      </c>
      <c r="CR147" s="219">
        <f t="shared" si="253"/>
        <v>0</v>
      </c>
      <c r="CS147" s="219">
        <f t="shared" si="253"/>
        <v>0</v>
      </c>
      <c r="CT147" s="219">
        <f t="shared" si="253"/>
        <v>0</v>
      </c>
      <c r="CU147" s="219">
        <f t="shared" si="253"/>
        <v>0</v>
      </c>
      <c r="CV147" s="219">
        <f t="shared" si="253"/>
        <v>0</v>
      </c>
      <c r="CW147" s="219">
        <f t="shared" si="253"/>
        <v>0</v>
      </c>
      <c r="CX147" s="219">
        <f t="shared" si="253"/>
        <v>0</v>
      </c>
      <c r="CY147" s="219">
        <f t="shared" si="253"/>
        <v>0</v>
      </c>
      <c r="CZ147" s="219">
        <f t="shared" si="253"/>
        <v>0</v>
      </c>
      <c r="DA147" s="219">
        <f t="shared" si="253"/>
        <v>0</v>
      </c>
      <c r="DB147" s="225">
        <f t="shared" si="254"/>
        <v>0</v>
      </c>
    </row>
    <row r="148" spans="57:106" ht="13" x14ac:dyDescent="0.3">
      <c r="BE148" s="79">
        <f t="shared" si="255"/>
        <v>0</v>
      </c>
      <c r="BF148" s="219">
        <f t="shared" si="251"/>
        <v>0</v>
      </c>
      <c r="BG148" s="219">
        <f t="shared" si="251"/>
        <v>0</v>
      </c>
      <c r="BH148" s="219">
        <f t="shared" si="251"/>
        <v>0</v>
      </c>
      <c r="BI148" s="219">
        <f t="shared" si="251"/>
        <v>0</v>
      </c>
      <c r="BJ148" s="219">
        <f t="shared" si="251"/>
        <v>0</v>
      </c>
      <c r="BK148" s="219">
        <f t="shared" si="251"/>
        <v>0</v>
      </c>
      <c r="BL148" s="219">
        <f t="shared" si="251"/>
        <v>0</v>
      </c>
      <c r="BM148" s="219">
        <f t="shared" si="251"/>
        <v>0</v>
      </c>
      <c r="BN148" s="219">
        <f t="shared" si="251"/>
        <v>0</v>
      </c>
      <c r="BO148" s="219">
        <f t="shared" si="251"/>
        <v>0</v>
      </c>
      <c r="BP148" s="219">
        <f t="shared" si="251"/>
        <v>0</v>
      </c>
      <c r="BQ148" s="219">
        <f t="shared" si="251"/>
        <v>0</v>
      </c>
      <c r="BR148" s="225">
        <f t="shared" si="252"/>
        <v>0</v>
      </c>
      <c r="CN148" s="368"/>
      <c r="CO148" s="79">
        <f t="shared" si="256"/>
        <v>0</v>
      </c>
      <c r="CP148" s="219">
        <f t="shared" si="257"/>
        <v>0</v>
      </c>
      <c r="CQ148" s="219">
        <f t="shared" si="253"/>
        <v>0</v>
      </c>
      <c r="CR148" s="219">
        <f t="shared" si="253"/>
        <v>0</v>
      </c>
      <c r="CS148" s="219">
        <f t="shared" si="253"/>
        <v>0</v>
      </c>
      <c r="CT148" s="219">
        <f t="shared" si="253"/>
        <v>0</v>
      </c>
      <c r="CU148" s="219">
        <f t="shared" si="253"/>
        <v>0</v>
      </c>
      <c r="CV148" s="219">
        <f t="shared" si="253"/>
        <v>0</v>
      </c>
      <c r="CW148" s="219">
        <f t="shared" si="253"/>
        <v>0</v>
      </c>
      <c r="CX148" s="219">
        <f t="shared" si="253"/>
        <v>0</v>
      </c>
      <c r="CY148" s="219">
        <f t="shared" si="253"/>
        <v>0</v>
      </c>
      <c r="CZ148" s="219">
        <f t="shared" si="253"/>
        <v>0</v>
      </c>
      <c r="DA148" s="219">
        <f t="shared" si="253"/>
        <v>0</v>
      </c>
      <c r="DB148" s="225">
        <f t="shared" si="254"/>
        <v>0</v>
      </c>
    </row>
    <row r="149" spans="57:106" ht="13" x14ac:dyDescent="0.3">
      <c r="BE149" s="79">
        <f t="shared" si="255"/>
        <v>0</v>
      </c>
      <c r="BF149" s="219">
        <f t="shared" si="251"/>
        <v>0</v>
      </c>
      <c r="BG149" s="219">
        <f t="shared" si="251"/>
        <v>0</v>
      </c>
      <c r="BH149" s="219">
        <f t="shared" si="251"/>
        <v>0</v>
      </c>
      <c r="BI149" s="219">
        <f t="shared" si="251"/>
        <v>0</v>
      </c>
      <c r="BJ149" s="219">
        <f t="shared" si="251"/>
        <v>0</v>
      </c>
      <c r="BK149" s="219">
        <f t="shared" si="251"/>
        <v>0</v>
      </c>
      <c r="BL149" s="219">
        <f t="shared" si="251"/>
        <v>0</v>
      </c>
      <c r="BM149" s="219">
        <f t="shared" si="251"/>
        <v>0</v>
      </c>
      <c r="BN149" s="219">
        <f t="shared" si="251"/>
        <v>0</v>
      </c>
      <c r="BO149" s="219">
        <f t="shared" si="251"/>
        <v>0</v>
      </c>
      <c r="BP149" s="219">
        <f t="shared" si="251"/>
        <v>0</v>
      </c>
      <c r="BQ149" s="219">
        <f t="shared" si="251"/>
        <v>0</v>
      </c>
      <c r="BR149" s="225">
        <f t="shared" si="252"/>
        <v>0</v>
      </c>
      <c r="CN149" s="368"/>
      <c r="CO149" s="79">
        <f t="shared" si="256"/>
        <v>0</v>
      </c>
      <c r="CP149" s="219">
        <f t="shared" si="257"/>
        <v>0</v>
      </c>
      <c r="CQ149" s="219">
        <f t="shared" si="253"/>
        <v>0</v>
      </c>
      <c r="CR149" s="219">
        <f t="shared" si="253"/>
        <v>0</v>
      </c>
      <c r="CS149" s="219">
        <f t="shared" si="253"/>
        <v>0</v>
      </c>
      <c r="CT149" s="219">
        <f t="shared" si="253"/>
        <v>0</v>
      </c>
      <c r="CU149" s="219">
        <f t="shared" si="253"/>
        <v>0</v>
      </c>
      <c r="CV149" s="219">
        <f t="shared" si="253"/>
        <v>0</v>
      </c>
      <c r="CW149" s="219">
        <f t="shared" si="253"/>
        <v>0</v>
      </c>
      <c r="CX149" s="219">
        <f t="shared" si="253"/>
        <v>0</v>
      </c>
      <c r="CY149" s="219">
        <f t="shared" si="253"/>
        <v>0</v>
      </c>
      <c r="CZ149" s="219">
        <f t="shared" si="253"/>
        <v>0</v>
      </c>
      <c r="DA149" s="219">
        <f t="shared" si="253"/>
        <v>0</v>
      </c>
      <c r="DB149" s="225">
        <f t="shared" si="254"/>
        <v>0</v>
      </c>
    </row>
    <row r="150" spans="57:106" ht="13" x14ac:dyDescent="0.3">
      <c r="BE150" s="79">
        <f t="shared" si="255"/>
        <v>0</v>
      </c>
      <c r="BF150" s="219">
        <f t="shared" si="251"/>
        <v>0</v>
      </c>
      <c r="BG150" s="219">
        <f t="shared" si="251"/>
        <v>0</v>
      </c>
      <c r="BH150" s="219">
        <f t="shared" si="251"/>
        <v>0</v>
      </c>
      <c r="BI150" s="219">
        <f t="shared" si="251"/>
        <v>0</v>
      </c>
      <c r="BJ150" s="219">
        <f t="shared" si="251"/>
        <v>0</v>
      </c>
      <c r="BK150" s="219">
        <f t="shared" si="251"/>
        <v>0</v>
      </c>
      <c r="BL150" s="219">
        <f t="shared" si="251"/>
        <v>0</v>
      </c>
      <c r="BM150" s="219">
        <f t="shared" si="251"/>
        <v>0</v>
      </c>
      <c r="BN150" s="219">
        <f t="shared" si="251"/>
        <v>0</v>
      </c>
      <c r="BO150" s="219">
        <f t="shared" si="251"/>
        <v>0</v>
      </c>
      <c r="BP150" s="219">
        <f t="shared" si="251"/>
        <v>0</v>
      </c>
      <c r="BQ150" s="219">
        <f t="shared" si="251"/>
        <v>0</v>
      </c>
      <c r="BR150" s="225">
        <f t="shared" si="252"/>
        <v>0</v>
      </c>
      <c r="CN150" s="368"/>
      <c r="CO150" s="79">
        <f t="shared" si="256"/>
        <v>0</v>
      </c>
      <c r="CP150" s="219">
        <f t="shared" si="257"/>
        <v>0</v>
      </c>
      <c r="CQ150" s="219">
        <f t="shared" si="253"/>
        <v>0</v>
      </c>
      <c r="CR150" s="219">
        <f t="shared" si="253"/>
        <v>0</v>
      </c>
      <c r="CS150" s="219">
        <f t="shared" si="253"/>
        <v>0</v>
      </c>
      <c r="CT150" s="219">
        <f t="shared" si="253"/>
        <v>0</v>
      </c>
      <c r="CU150" s="219">
        <f t="shared" si="253"/>
        <v>0</v>
      </c>
      <c r="CV150" s="219">
        <f t="shared" si="253"/>
        <v>0</v>
      </c>
      <c r="CW150" s="219">
        <f t="shared" si="253"/>
        <v>0</v>
      </c>
      <c r="CX150" s="219">
        <f t="shared" si="253"/>
        <v>0</v>
      </c>
      <c r="CY150" s="219">
        <f t="shared" si="253"/>
        <v>0</v>
      </c>
      <c r="CZ150" s="219">
        <f t="shared" si="253"/>
        <v>0</v>
      </c>
      <c r="DA150" s="219">
        <f t="shared" si="253"/>
        <v>0</v>
      </c>
      <c r="DB150" s="225">
        <f t="shared" si="254"/>
        <v>0</v>
      </c>
    </row>
    <row r="151" spans="57:106" ht="13" x14ac:dyDescent="0.3">
      <c r="BE151" s="79">
        <f t="shared" si="255"/>
        <v>0</v>
      </c>
      <c r="BF151" s="219">
        <f t="shared" si="251"/>
        <v>0</v>
      </c>
      <c r="BG151" s="219">
        <f t="shared" si="251"/>
        <v>0</v>
      </c>
      <c r="BH151" s="219">
        <f t="shared" si="251"/>
        <v>0</v>
      </c>
      <c r="BI151" s="219">
        <f t="shared" si="251"/>
        <v>0</v>
      </c>
      <c r="BJ151" s="219">
        <f t="shared" si="251"/>
        <v>0</v>
      </c>
      <c r="BK151" s="219">
        <f t="shared" si="251"/>
        <v>0</v>
      </c>
      <c r="BL151" s="219">
        <f t="shared" si="251"/>
        <v>0</v>
      </c>
      <c r="BM151" s="219">
        <f t="shared" si="251"/>
        <v>0</v>
      </c>
      <c r="BN151" s="219">
        <f t="shared" si="251"/>
        <v>0</v>
      </c>
      <c r="BO151" s="219">
        <f t="shared" si="251"/>
        <v>0</v>
      </c>
      <c r="BP151" s="219">
        <f t="shared" si="251"/>
        <v>0</v>
      </c>
      <c r="BQ151" s="219">
        <f t="shared" si="251"/>
        <v>0</v>
      </c>
      <c r="BR151" s="225">
        <f t="shared" si="252"/>
        <v>0</v>
      </c>
      <c r="CN151" s="368"/>
      <c r="CO151" s="79">
        <f t="shared" si="256"/>
        <v>0</v>
      </c>
      <c r="CP151" s="219">
        <f t="shared" si="257"/>
        <v>0</v>
      </c>
      <c r="CQ151" s="219">
        <f t="shared" si="253"/>
        <v>0</v>
      </c>
      <c r="CR151" s="219">
        <f t="shared" si="253"/>
        <v>0</v>
      </c>
      <c r="CS151" s="219">
        <f t="shared" si="253"/>
        <v>0</v>
      </c>
      <c r="CT151" s="219">
        <f t="shared" si="253"/>
        <v>0</v>
      </c>
      <c r="CU151" s="219">
        <f t="shared" si="253"/>
        <v>0</v>
      </c>
      <c r="CV151" s="219">
        <f t="shared" si="253"/>
        <v>0</v>
      </c>
      <c r="CW151" s="219">
        <f t="shared" si="253"/>
        <v>0</v>
      </c>
      <c r="CX151" s="219">
        <f t="shared" si="253"/>
        <v>0</v>
      </c>
      <c r="CY151" s="219">
        <f t="shared" si="253"/>
        <v>0</v>
      </c>
      <c r="CZ151" s="219">
        <f t="shared" si="253"/>
        <v>0</v>
      </c>
      <c r="DA151" s="219">
        <f t="shared" si="253"/>
        <v>0</v>
      </c>
      <c r="DB151" s="225">
        <f t="shared" si="254"/>
        <v>0</v>
      </c>
    </row>
    <row r="152" spans="57:106" ht="13" x14ac:dyDescent="0.3">
      <c r="BF152" s="226">
        <f>SUM(BF145:BF151)</f>
        <v>0</v>
      </c>
      <c r="BG152" s="226">
        <f t="shared" ref="BG152:BQ152" si="258">SUM(BG145:BG151)</f>
        <v>0</v>
      </c>
      <c r="BH152" s="226">
        <f t="shared" si="258"/>
        <v>0</v>
      </c>
      <c r="BI152" s="226">
        <f t="shared" si="258"/>
        <v>0</v>
      </c>
      <c r="BJ152" s="226">
        <f t="shared" si="258"/>
        <v>0</v>
      </c>
      <c r="BK152" s="226">
        <f t="shared" si="258"/>
        <v>0</v>
      </c>
      <c r="BL152" s="226">
        <f t="shared" si="258"/>
        <v>0</v>
      </c>
      <c r="BM152" s="226">
        <f t="shared" si="258"/>
        <v>0</v>
      </c>
      <c r="BN152" s="226">
        <f t="shared" si="258"/>
        <v>0</v>
      </c>
      <c r="BO152" s="226">
        <f t="shared" si="258"/>
        <v>0</v>
      </c>
      <c r="BP152" s="226">
        <f t="shared" si="258"/>
        <v>0</v>
      </c>
      <c r="BQ152" s="226">
        <f t="shared" si="258"/>
        <v>0</v>
      </c>
      <c r="BR152" s="226">
        <f>SUM(BR145:BR151)</f>
        <v>0</v>
      </c>
      <c r="CG152" s="217"/>
      <c r="CP152" s="226">
        <f>SUM(CP145:CP151)</f>
        <v>0</v>
      </c>
      <c r="CQ152" s="226">
        <f t="shared" ref="CQ152:DA152" si="259">SUM(CQ145:CQ151)</f>
        <v>0</v>
      </c>
      <c r="CR152" s="226">
        <f t="shared" si="259"/>
        <v>0</v>
      </c>
      <c r="CS152" s="226">
        <f t="shared" si="259"/>
        <v>0</v>
      </c>
      <c r="CT152" s="226">
        <f t="shared" si="259"/>
        <v>0</v>
      </c>
      <c r="CU152" s="226">
        <f t="shared" si="259"/>
        <v>0</v>
      </c>
      <c r="CV152" s="226">
        <f t="shared" si="259"/>
        <v>0</v>
      </c>
      <c r="CW152" s="226">
        <f t="shared" si="259"/>
        <v>0</v>
      </c>
      <c r="CX152" s="226">
        <f t="shared" si="259"/>
        <v>0</v>
      </c>
      <c r="CY152" s="226">
        <f t="shared" si="259"/>
        <v>0</v>
      </c>
      <c r="CZ152" s="226">
        <f t="shared" si="259"/>
        <v>0</v>
      </c>
      <c r="DA152" s="226">
        <f t="shared" si="259"/>
        <v>0</v>
      </c>
      <c r="DB152" s="226">
        <f>SUM(DB145:DB151)</f>
        <v>0</v>
      </c>
    </row>
    <row r="153" spans="57:106" ht="13" x14ac:dyDescent="0.3">
      <c r="BQ153" s="226">
        <f>SUM(BF152:BQ152)</f>
        <v>0</v>
      </c>
      <c r="DA153" s="226">
        <f>SUM(CP152:DA152)</f>
        <v>0</v>
      </c>
    </row>
    <row r="155" spans="57:106" ht="13" x14ac:dyDescent="0.3">
      <c r="BE155" s="234"/>
      <c r="BF155" s="235"/>
      <c r="BG155" s="235"/>
      <c r="BH155" s="235"/>
      <c r="BI155" s="235"/>
      <c r="BJ155" s="235"/>
      <c r="BK155" s="235"/>
      <c r="BL155" s="235"/>
      <c r="BM155" s="235"/>
      <c r="BN155" s="235"/>
      <c r="BO155" s="235"/>
      <c r="BP155" s="235"/>
      <c r="BQ155" s="235"/>
      <c r="BR155" s="226">
        <f>SUM(BF155:BQ155)</f>
        <v>0</v>
      </c>
      <c r="CO155" s="234"/>
      <c r="CP155" s="235"/>
      <c r="CQ155" s="235"/>
      <c r="CR155" s="235"/>
      <c r="CS155" s="235"/>
      <c r="CT155" s="235"/>
      <c r="CU155" s="235"/>
      <c r="CV155" s="235"/>
      <c r="CW155" s="235"/>
      <c r="CX155" s="235"/>
      <c r="CY155" s="235"/>
      <c r="CZ155" s="235"/>
      <c r="DA155" s="235"/>
      <c r="DB155" s="226">
        <f>SUM(CP155:DA155)</f>
        <v>0</v>
      </c>
    </row>
    <row r="156" spans="57:106" ht="13" x14ac:dyDescent="0.3">
      <c r="BQ156" s="226"/>
      <c r="DA156" s="226"/>
    </row>
    <row r="157" spans="57:106" ht="13" x14ac:dyDescent="0.3">
      <c r="BQ157" s="226"/>
      <c r="DA157" s="226"/>
    </row>
    <row r="158" spans="57:106" ht="13" x14ac:dyDescent="0.3">
      <c r="BE158" s="234" t="str">
        <f>A127&amp;" År2"</f>
        <v>Summa Räntekostnader (RR) År2</v>
      </c>
      <c r="BF158" s="235">
        <f>BF142+BF155</f>
        <v>0</v>
      </c>
      <c r="BG158" s="235">
        <f t="shared" ref="BG158:BQ158" si="260">BG142+BG155</f>
        <v>0</v>
      </c>
      <c r="BH158" s="235">
        <f t="shared" si="260"/>
        <v>0</v>
      </c>
      <c r="BI158" s="235">
        <f t="shared" si="260"/>
        <v>0</v>
      </c>
      <c r="BJ158" s="235">
        <f t="shared" si="260"/>
        <v>0</v>
      </c>
      <c r="BK158" s="235">
        <f t="shared" si="260"/>
        <v>0</v>
      </c>
      <c r="BL158" s="235">
        <f t="shared" si="260"/>
        <v>0</v>
      </c>
      <c r="BM158" s="235">
        <f t="shared" si="260"/>
        <v>0</v>
      </c>
      <c r="BN158" s="235">
        <f t="shared" si="260"/>
        <v>0</v>
      </c>
      <c r="BO158" s="235">
        <f t="shared" si="260"/>
        <v>0</v>
      </c>
      <c r="BP158" s="235">
        <f t="shared" si="260"/>
        <v>0</v>
      </c>
      <c r="BQ158" s="235">
        <f t="shared" si="260"/>
        <v>0</v>
      </c>
      <c r="BR158" s="226">
        <f>SUM(BF158:BQ158)</f>
        <v>0</v>
      </c>
      <c r="CO158" s="234" t="str">
        <f>A127&amp;" År3"</f>
        <v>Summa Räntekostnader (RR) År3</v>
      </c>
      <c r="CP158" s="235">
        <f>CP142+CP155</f>
        <v>0</v>
      </c>
      <c r="CQ158" s="235">
        <f t="shared" ref="CQ158:DA158" si="261">CQ142+CQ155</f>
        <v>0</v>
      </c>
      <c r="CR158" s="235">
        <f t="shared" si="261"/>
        <v>0</v>
      </c>
      <c r="CS158" s="235">
        <f t="shared" si="261"/>
        <v>0</v>
      </c>
      <c r="CT158" s="235">
        <f t="shared" si="261"/>
        <v>0</v>
      </c>
      <c r="CU158" s="235">
        <f t="shared" si="261"/>
        <v>0</v>
      </c>
      <c r="CV158" s="235">
        <f t="shared" si="261"/>
        <v>0</v>
      </c>
      <c r="CW158" s="235">
        <f t="shared" si="261"/>
        <v>0</v>
      </c>
      <c r="CX158" s="235">
        <f t="shared" si="261"/>
        <v>0</v>
      </c>
      <c r="CY158" s="235">
        <f t="shared" si="261"/>
        <v>0</v>
      </c>
      <c r="CZ158" s="235">
        <f t="shared" si="261"/>
        <v>0</v>
      </c>
      <c r="DA158" s="235">
        <f t="shared" si="261"/>
        <v>0</v>
      </c>
      <c r="DB158" s="226">
        <f>SUM(CP158:DA158)</f>
        <v>0</v>
      </c>
    </row>
    <row r="159" spans="57:106" ht="13" x14ac:dyDescent="0.3">
      <c r="BE159" s="234" t="str">
        <f>A128&amp;" År2"</f>
        <v>Summa Ränteinbetalningar År2</v>
      </c>
      <c r="BF159" s="235">
        <f>BF155+BF152</f>
        <v>0</v>
      </c>
      <c r="BG159" s="235">
        <f t="shared" ref="BG159:BQ159" si="262">BG155+BG152</f>
        <v>0</v>
      </c>
      <c r="BH159" s="235">
        <f t="shared" si="262"/>
        <v>0</v>
      </c>
      <c r="BI159" s="235">
        <f t="shared" si="262"/>
        <v>0</v>
      </c>
      <c r="BJ159" s="235">
        <f t="shared" si="262"/>
        <v>0</v>
      </c>
      <c r="BK159" s="235">
        <f t="shared" si="262"/>
        <v>0</v>
      </c>
      <c r="BL159" s="235">
        <f t="shared" si="262"/>
        <v>0</v>
      </c>
      <c r="BM159" s="235">
        <f t="shared" si="262"/>
        <v>0</v>
      </c>
      <c r="BN159" s="235">
        <f t="shared" si="262"/>
        <v>0</v>
      </c>
      <c r="BO159" s="235">
        <f t="shared" si="262"/>
        <v>0</v>
      </c>
      <c r="BP159" s="235">
        <f t="shared" si="262"/>
        <v>0</v>
      </c>
      <c r="BQ159" s="235">
        <f t="shared" si="262"/>
        <v>0</v>
      </c>
      <c r="BR159" s="226">
        <f>SUM(BF159:BQ159)</f>
        <v>0</v>
      </c>
      <c r="CO159" s="234" t="str">
        <f>A128&amp;" År3"</f>
        <v>Summa Ränteinbetalningar År3</v>
      </c>
      <c r="CP159" s="235">
        <f>CP155+CP152</f>
        <v>0</v>
      </c>
      <c r="CQ159" s="235">
        <f t="shared" ref="CQ159:DA159" si="263">CQ155+CQ152</f>
        <v>0</v>
      </c>
      <c r="CR159" s="235">
        <f t="shared" si="263"/>
        <v>0</v>
      </c>
      <c r="CS159" s="235">
        <f t="shared" si="263"/>
        <v>0</v>
      </c>
      <c r="CT159" s="235">
        <f t="shared" si="263"/>
        <v>0</v>
      </c>
      <c r="CU159" s="235">
        <f t="shared" si="263"/>
        <v>0</v>
      </c>
      <c r="CV159" s="235">
        <f t="shared" si="263"/>
        <v>0</v>
      </c>
      <c r="CW159" s="235">
        <f t="shared" si="263"/>
        <v>0</v>
      </c>
      <c r="CX159" s="235">
        <f t="shared" si="263"/>
        <v>0</v>
      </c>
      <c r="CY159" s="235">
        <f t="shared" si="263"/>
        <v>0</v>
      </c>
      <c r="CZ159" s="235">
        <f t="shared" si="263"/>
        <v>0</v>
      </c>
      <c r="DA159" s="235">
        <f t="shared" si="263"/>
        <v>0</v>
      </c>
      <c r="DB159" s="226">
        <f>SUM(CP159:DA159)</f>
        <v>0</v>
      </c>
    </row>
    <row r="160" spans="57:106" x14ac:dyDescent="0.25">
      <c r="BE160" s="3"/>
      <c r="BF160" s="3"/>
      <c r="BG160" s="3"/>
      <c r="BH160" s="3"/>
      <c r="BI160" s="3"/>
      <c r="BJ160" s="3"/>
      <c r="BK160" s="3"/>
      <c r="BL160" s="3"/>
      <c r="BM160" s="3"/>
      <c r="BN160" s="3"/>
      <c r="BO160" s="3"/>
      <c r="BP160" s="3"/>
      <c r="BQ160" s="3"/>
      <c r="BR160" s="3"/>
      <c r="CO160" s="3"/>
      <c r="CP160" s="3"/>
      <c r="CQ160" s="3"/>
      <c r="CR160" s="3"/>
      <c r="CS160" s="3"/>
      <c r="CT160" s="3"/>
      <c r="CU160" s="3"/>
      <c r="CV160" s="3"/>
      <c r="CW160" s="3"/>
      <c r="CX160" s="3"/>
      <c r="CY160" s="3"/>
      <c r="CZ160" s="3"/>
      <c r="DA160" s="3"/>
      <c r="DB160" s="3"/>
    </row>
    <row r="161" spans="57:106" ht="13" x14ac:dyDescent="0.3">
      <c r="BE161" s="231" t="str">
        <f>A65&amp;" +År1 del&gt;År2"</f>
        <v>Amortering  +År1 del&gt;År2</v>
      </c>
      <c r="BF161" s="232" t="s">
        <v>214</v>
      </c>
      <c r="BG161" s="232" t="s">
        <v>215</v>
      </c>
      <c r="BH161" s="232" t="s">
        <v>216</v>
      </c>
      <c r="BI161" s="232" t="s">
        <v>217</v>
      </c>
      <c r="BJ161" s="232" t="s">
        <v>218</v>
      </c>
      <c r="BK161" s="232" t="s">
        <v>219</v>
      </c>
      <c r="BL161" s="232" t="s">
        <v>220</v>
      </c>
      <c r="BM161" s="232" t="s">
        <v>221</v>
      </c>
      <c r="BN161" s="232" t="s">
        <v>222</v>
      </c>
      <c r="BO161" s="232" t="s">
        <v>223</v>
      </c>
      <c r="BP161" s="232" t="s">
        <v>224</v>
      </c>
      <c r="BQ161" s="232" t="s">
        <v>225</v>
      </c>
      <c r="BR161" s="3"/>
      <c r="CO161" s="231" t="str">
        <f>A65&amp;" +År2 +År1 del&gt;År3"</f>
        <v>Amortering  +År2 +År1 del&gt;År3</v>
      </c>
      <c r="CP161" s="232" t="s">
        <v>457</v>
      </c>
      <c r="CQ161" s="232" t="s">
        <v>458</v>
      </c>
      <c r="CR161" s="232" t="s">
        <v>459</v>
      </c>
      <c r="CS161" s="232" t="s">
        <v>460</v>
      </c>
      <c r="CT161" s="232" t="s">
        <v>461</v>
      </c>
      <c r="CU161" s="232" t="s">
        <v>462</v>
      </c>
      <c r="CV161" s="232" t="s">
        <v>463</v>
      </c>
      <c r="CW161" s="232" t="s">
        <v>464</v>
      </c>
      <c r="CX161" s="232" t="s">
        <v>465</v>
      </c>
      <c r="CY161" s="232" t="s">
        <v>466</v>
      </c>
      <c r="CZ161" s="232" t="s">
        <v>467</v>
      </c>
      <c r="DA161" s="232" t="s">
        <v>468</v>
      </c>
      <c r="DB161" s="3"/>
    </row>
    <row r="162" spans="57:106" ht="13" x14ac:dyDescent="0.3">
      <c r="BE162" s="234" t="str">
        <f>A131&amp;" År2"</f>
        <v xml:space="preserve"> År2</v>
      </c>
      <c r="BF162" s="235">
        <f t="shared" ref="BF162:BP162" si="264">BF73+W73</f>
        <v>0</v>
      </c>
      <c r="BG162" s="235">
        <f t="shared" si="264"/>
        <v>0</v>
      </c>
      <c r="BH162" s="235">
        <f t="shared" si="264"/>
        <v>0</v>
      </c>
      <c r="BI162" s="235">
        <f t="shared" si="264"/>
        <v>0</v>
      </c>
      <c r="BJ162" s="235">
        <f t="shared" si="264"/>
        <v>0</v>
      </c>
      <c r="BK162" s="235">
        <f t="shared" si="264"/>
        <v>0</v>
      </c>
      <c r="BL162" s="235">
        <f t="shared" si="264"/>
        <v>0</v>
      </c>
      <c r="BM162" s="235">
        <f t="shared" si="264"/>
        <v>0</v>
      </c>
      <c r="BN162" s="235">
        <f t="shared" si="264"/>
        <v>0</v>
      </c>
      <c r="BO162" s="235">
        <f t="shared" si="264"/>
        <v>0</v>
      </c>
      <c r="BP162" s="235">
        <f t="shared" si="264"/>
        <v>0</v>
      </c>
      <c r="BQ162" s="235">
        <f>BQ73+AH73</f>
        <v>0</v>
      </c>
      <c r="BR162" s="226">
        <f>SUM(BF162:BQ162)</f>
        <v>0</v>
      </c>
      <c r="CO162" s="234" t="str">
        <f>A131&amp;" År3"</f>
        <v xml:space="preserve"> År3</v>
      </c>
      <c r="CP162" s="235">
        <f>AJ73+CP73+BT73</f>
        <v>0</v>
      </c>
      <c r="CQ162" s="235">
        <f t="shared" ref="CQ162:DA162" si="265">AK73+CQ73+BU73</f>
        <v>0</v>
      </c>
      <c r="CR162" s="235">
        <f t="shared" si="265"/>
        <v>0</v>
      </c>
      <c r="CS162" s="235">
        <f t="shared" si="265"/>
        <v>0</v>
      </c>
      <c r="CT162" s="235">
        <f t="shared" si="265"/>
        <v>0</v>
      </c>
      <c r="CU162" s="235">
        <f t="shared" si="265"/>
        <v>0</v>
      </c>
      <c r="CV162" s="235">
        <f t="shared" si="265"/>
        <v>0</v>
      </c>
      <c r="CW162" s="235">
        <f t="shared" si="265"/>
        <v>0</v>
      </c>
      <c r="CX162" s="235">
        <f t="shared" si="265"/>
        <v>0</v>
      </c>
      <c r="CY162" s="235">
        <f t="shared" si="265"/>
        <v>0</v>
      </c>
      <c r="CZ162" s="235">
        <f t="shared" si="265"/>
        <v>0</v>
      </c>
      <c r="DA162" s="235">
        <f t="shared" si="265"/>
        <v>0</v>
      </c>
      <c r="DB162" s="226">
        <f>SUM(CP162:DA162)</f>
        <v>0</v>
      </c>
    </row>
  </sheetData>
  <mergeCells count="4">
    <mergeCell ref="A14:I14"/>
    <mergeCell ref="W14:AE14"/>
    <mergeCell ref="AJ14:AR14"/>
    <mergeCell ref="BT14:CB14"/>
  </mergeCells>
  <pageMargins left="0.7" right="0.7" top="0.75" bottom="0.75" header="0.3" footer="0.3"/>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J56"/>
  <sheetViews>
    <sheetView showGridLines="0" zoomScaleSheetLayoutView="98" workbookViewId="0">
      <selection activeCell="A2" sqref="A2:C2"/>
    </sheetView>
  </sheetViews>
  <sheetFormatPr defaultColWidth="8.6328125" defaultRowHeight="12.5" x14ac:dyDescent="0.25"/>
  <cols>
    <col min="1" max="1" width="37.453125" customWidth="1"/>
    <col min="2" max="2" width="15.6328125" customWidth="1"/>
    <col min="3" max="4" width="12.453125" customWidth="1"/>
    <col min="5" max="5" width="7.6328125" customWidth="1"/>
    <col min="6" max="6" width="9.81640625" customWidth="1"/>
    <col min="7" max="7" width="12.453125" customWidth="1"/>
    <col min="8" max="8" width="5.1796875" customWidth="1" collapsed="1"/>
    <col min="10" max="10" width="19.6328125" customWidth="1"/>
  </cols>
  <sheetData>
    <row r="1" spans="1:8" ht="18" x14ac:dyDescent="0.4">
      <c r="A1" s="148" t="s">
        <v>423</v>
      </c>
      <c r="B1" s="148"/>
      <c r="C1" s="148"/>
      <c r="D1" s="120" t="s">
        <v>443</v>
      </c>
      <c r="E1" s="113"/>
      <c r="F1" s="113"/>
      <c r="G1" s="113" t="s">
        <v>266</v>
      </c>
      <c r="H1" s="113"/>
    </row>
    <row r="2" spans="1:8" ht="15.5" x14ac:dyDescent="0.35">
      <c r="A2" s="384"/>
      <c r="B2" s="384"/>
      <c r="C2" s="385"/>
      <c r="D2" s="386"/>
      <c r="E2" s="387"/>
      <c r="F2" s="113"/>
      <c r="G2" s="172"/>
      <c r="H2" s="113"/>
    </row>
    <row r="3" spans="1:8" x14ac:dyDescent="0.25">
      <c r="A3" s="113"/>
      <c r="B3" s="113"/>
      <c r="C3" s="113"/>
      <c r="D3" s="113"/>
      <c r="E3" s="113"/>
      <c r="F3" s="113"/>
      <c r="G3" s="113"/>
      <c r="H3" s="113"/>
    </row>
    <row r="4" spans="1:8" x14ac:dyDescent="0.25">
      <c r="A4" s="113" t="s">
        <v>64</v>
      </c>
      <c r="B4" s="113"/>
      <c r="C4" s="113"/>
      <c r="D4" s="113"/>
      <c r="E4" s="124"/>
      <c r="F4" s="124"/>
      <c r="G4" s="124" t="s">
        <v>238</v>
      </c>
      <c r="H4" s="113"/>
    </row>
    <row r="5" spans="1:8" x14ac:dyDescent="0.25">
      <c r="A5" s="113"/>
      <c r="B5" s="113"/>
      <c r="C5" s="113"/>
      <c r="D5" s="113"/>
      <c r="E5" s="113"/>
      <c r="F5" s="389" t="s">
        <v>292</v>
      </c>
      <c r="G5" s="389"/>
      <c r="H5" s="113"/>
    </row>
    <row r="6" spans="1:8" ht="15.5" x14ac:dyDescent="0.35">
      <c r="A6" s="112" t="s">
        <v>236</v>
      </c>
      <c r="B6" s="112"/>
      <c r="C6" s="112"/>
      <c r="D6" s="112"/>
      <c r="E6" s="113"/>
      <c r="F6" s="113"/>
      <c r="G6" s="113"/>
      <c r="H6" s="113"/>
    </row>
    <row r="7" spans="1:8" ht="13" x14ac:dyDescent="0.3">
      <c r="A7" s="120" t="s">
        <v>230</v>
      </c>
      <c r="B7" s="120"/>
      <c r="C7" s="120"/>
      <c r="D7" s="120"/>
      <c r="E7" s="114"/>
      <c r="F7" s="115"/>
      <c r="G7" s="113"/>
      <c r="H7" s="113"/>
    </row>
    <row r="8" spans="1:8" ht="13" x14ac:dyDescent="0.3">
      <c r="A8" s="147" t="s">
        <v>325</v>
      </c>
      <c r="B8" s="147"/>
      <c r="C8" s="147"/>
      <c r="D8" s="147"/>
      <c r="E8" s="120"/>
      <c r="F8" s="253" t="s">
        <v>50</v>
      </c>
      <c r="G8" s="116" t="s">
        <v>442</v>
      </c>
      <c r="H8" s="113"/>
    </row>
    <row r="9" spans="1:8" x14ac:dyDescent="0.25">
      <c r="A9" s="390"/>
      <c r="B9" s="391"/>
      <c r="C9" s="391"/>
      <c r="D9" s="391"/>
      <c r="E9" s="117"/>
      <c r="F9" s="70"/>
      <c r="G9" s="69"/>
      <c r="H9" s="113"/>
    </row>
    <row r="10" spans="1:8" x14ac:dyDescent="0.25">
      <c r="A10" s="390"/>
      <c r="B10" s="391"/>
      <c r="C10" s="391"/>
      <c r="D10" s="391"/>
      <c r="E10" s="117"/>
      <c r="F10" s="70"/>
      <c r="G10" s="69"/>
      <c r="H10" s="113"/>
    </row>
    <row r="11" spans="1:8" x14ac:dyDescent="0.25">
      <c r="A11" s="390"/>
      <c r="B11" s="391"/>
      <c r="C11" s="391"/>
      <c r="D11" s="391"/>
      <c r="E11" s="117"/>
      <c r="F11" s="70"/>
      <c r="G11" s="69"/>
      <c r="H11" s="113"/>
    </row>
    <row r="12" spans="1:8" x14ac:dyDescent="0.25">
      <c r="A12" s="117" t="s">
        <v>324</v>
      </c>
      <c r="B12" s="117"/>
      <c r="C12" s="117"/>
      <c r="D12" s="117"/>
      <c r="E12" s="117"/>
      <c r="F12" s="118"/>
      <c r="G12" s="119">
        <f>SUMPRODUCT(F9:F11,G9:G11)</f>
        <v>0</v>
      </c>
      <c r="H12" s="113"/>
    </row>
    <row r="13" spans="1:8" x14ac:dyDescent="0.25">
      <c r="A13" s="113"/>
      <c r="B13" s="113"/>
      <c r="C13" s="113"/>
      <c r="D13" s="113"/>
      <c r="E13" s="113"/>
      <c r="F13" s="113"/>
      <c r="G13" s="113"/>
      <c r="H13" s="113"/>
    </row>
    <row r="14" spans="1:8" ht="13" x14ac:dyDescent="0.3">
      <c r="A14" s="120" t="s">
        <v>233</v>
      </c>
      <c r="B14" s="120"/>
      <c r="C14" s="120"/>
      <c r="D14" s="120"/>
      <c r="E14" s="120"/>
      <c r="F14" s="120"/>
      <c r="G14" s="116"/>
      <c r="H14" s="113"/>
    </row>
    <row r="15" spans="1:8" ht="13" x14ac:dyDescent="0.3">
      <c r="A15" s="147" t="s">
        <v>325</v>
      </c>
      <c r="B15" s="147"/>
      <c r="C15" s="147"/>
      <c r="D15" s="147"/>
      <c r="E15" s="120"/>
      <c r="F15" s="120"/>
      <c r="G15" s="116" t="s">
        <v>442</v>
      </c>
      <c r="H15" s="113"/>
    </row>
    <row r="16" spans="1:8" x14ac:dyDescent="0.25">
      <c r="A16" s="390"/>
      <c r="B16" s="391"/>
      <c r="C16" s="391"/>
      <c r="D16" s="391"/>
      <c r="E16" s="117"/>
      <c r="F16" s="70"/>
      <c r="G16" s="69"/>
      <c r="H16" s="113"/>
    </row>
    <row r="17" spans="1:10" x14ac:dyDescent="0.25">
      <c r="A17" s="390"/>
      <c r="B17" s="391"/>
      <c r="C17" s="391"/>
      <c r="D17" s="391"/>
      <c r="E17" s="117"/>
      <c r="F17" s="70"/>
      <c r="G17" s="69"/>
      <c r="H17" s="113"/>
    </row>
    <row r="18" spans="1:10" x14ac:dyDescent="0.25">
      <c r="A18" s="390"/>
      <c r="B18" s="391"/>
      <c r="C18" s="391"/>
      <c r="D18" s="391"/>
      <c r="E18" s="117"/>
      <c r="F18" s="70"/>
      <c r="G18" s="69"/>
      <c r="H18" s="113"/>
    </row>
    <row r="19" spans="1:10" x14ac:dyDescent="0.25">
      <c r="A19" s="390"/>
      <c r="B19" s="391"/>
      <c r="C19" s="391"/>
      <c r="D19" s="391"/>
      <c r="E19" s="117"/>
      <c r="F19" s="70"/>
      <c r="G19" s="69"/>
      <c r="H19" s="113"/>
    </row>
    <row r="20" spans="1:10" ht="25" x14ac:dyDescent="0.25">
      <c r="A20" s="117" t="s">
        <v>234</v>
      </c>
      <c r="B20" s="117"/>
      <c r="C20" s="117"/>
      <c r="D20" s="117"/>
      <c r="E20" s="117"/>
      <c r="F20" s="117"/>
      <c r="G20" s="119">
        <f>SUMPRODUCT(F16:F19,G16:G19)</f>
        <v>0</v>
      </c>
      <c r="H20" s="113"/>
    </row>
    <row r="21" spans="1:10" x14ac:dyDescent="0.25">
      <c r="A21" s="113"/>
      <c r="B21" s="113"/>
      <c r="C21" s="113"/>
      <c r="D21" s="113"/>
      <c r="E21" s="113"/>
      <c r="F21" s="113"/>
      <c r="G21" s="113"/>
      <c r="H21" s="113"/>
    </row>
    <row r="22" spans="1:10" ht="13" x14ac:dyDescent="0.3">
      <c r="A22" s="120" t="s">
        <v>204</v>
      </c>
      <c r="B22" s="120"/>
      <c r="C22" s="120"/>
      <c r="D22" s="120"/>
      <c r="E22" s="120"/>
      <c r="F22" s="120"/>
      <c r="G22" s="116" t="s">
        <v>132</v>
      </c>
      <c r="H22" s="113"/>
    </row>
    <row r="23" spans="1:10" ht="25" x14ac:dyDescent="0.25">
      <c r="A23" s="117" t="s">
        <v>232</v>
      </c>
      <c r="B23" s="117"/>
      <c r="C23" s="117"/>
      <c r="D23" s="117"/>
      <c r="E23" s="117"/>
      <c r="F23" s="117"/>
      <c r="G23" s="69"/>
      <c r="H23" s="113"/>
    </row>
    <row r="24" spans="1:10" x14ac:dyDescent="0.25">
      <c r="A24" s="117" t="s">
        <v>176</v>
      </c>
      <c r="B24" s="117"/>
      <c r="C24" s="117"/>
      <c r="D24" s="117"/>
      <c r="E24" s="117"/>
      <c r="F24" s="117"/>
      <c r="G24" s="77"/>
      <c r="H24" s="113"/>
    </row>
    <row r="25" spans="1:10" x14ac:dyDescent="0.25">
      <c r="A25" s="113"/>
      <c r="B25" s="113"/>
      <c r="C25" s="113"/>
      <c r="D25" s="113"/>
      <c r="E25" s="113"/>
      <c r="F25" s="113"/>
      <c r="G25" s="113"/>
      <c r="H25" s="113"/>
    </row>
    <row r="26" spans="1:10" ht="13" x14ac:dyDescent="0.3">
      <c r="A26" s="121" t="s">
        <v>235</v>
      </c>
      <c r="B26" s="121"/>
      <c r="C26" s="121"/>
      <c r="D26" s="121"/>
      <c r="E26" s="121"/>
      <c r="F26" s="121"/>
      <c r="G26" s="122">
        <f>SUM(G9:G24)</f>
        <v>0</v>
      </c>
      <c r="H26" s="113"/>
    </row>
    <row r="27" spans="1:10" ht="13" x14ac:dyDescent="0.3">
      <c r="A27" s="120"/>
      <c r="B27" s="120"/>
      <c r="C27" s="120"/>
      <c r="D27" s="120"/>
      <c r="E27" s="123"/>
      <c r="F27" s="113"/>
      <c r="G27" s="113"/>
      <c r="H27" s="113"/>
    </row>
    <row r="28" spans="1:10" ht="15.5" x14ac:dyDescent="0.35">
      <c r="A28" s="112" t="s">
        <v>392</v>
      </c>
      <c r="B28" s="120"/>
      <c r="C28" s="120"/>
      <c r="D28" s="120"/>
      <c r="E28" s="123"/>
      <c r="F28" s="113"/>
      <c r="G28" s="113"/>
      <c r="H28" s="113"/>
    </row>
    <row r="29" spans="1:10" hidden="1" x14ac:dyDescent="0.25">
      <c r="A29" s="117" t="s">
        <v>188</v>
      </c>
      <c r="B29" s="117"/>
      <c r="C29" s="117"/>
      <c r="D29" s="117"/>
      <c r="E29" s="117"/>
      <c r="F29" s="117"/>
      <c r="G29" s="196"/>
      <c r="H29" s="113"/>
      <c r="J29" s="348"/>
    </row>
    <row r="30" spans="1:10" ht="13" x14ac:dyDescent="0.3">
      <c r="A30" s="113"/>
      <c r="B30" s="120"/>
      <c r="C30" s="120"/>
      <c r="D30" s="120"/>
      <c r="E30" s="123"/>
      <c r="F30" s="113"/>
      <c r="G30" s="113"/>
      <c r="H30" s="113"/>
    </row>
    <row r="31" spans="1:10" ht="14" x14ac:dyDescent="0.3">
      <c r="A31" s="211" t="s">
        <v>314</v>
      </c>
      <c r="B31" s="214"/>
      <c r="C31" s="214"/>
      <c r="D31" s="214"/>
      <c r="E31" s="215"/>
      <c r="F31" s="214"/>
      <c r="G31" s="216" t="s">
        <v>132</v>
      </c>
      <c r="H31" s="100"/>
    </row>
    <row r="32" spans="1:10" x14ac:dyDescent="0.25">
      <c r="A32" s="381"/>
      <c r="B32" s="382"/>
      <c r="C32" s="382"/>
      <c r="D32" s="382"/>
      <c r="E32" s="382"/>
      <c r="F32" s="383"/>
      <c r="G32" s="196"/>
      <c r="H32" s="100"/>
    </row>
    <row r="33" spans="1:8" x14ac:dyDescent="0.25">
      <c r="A33" s="381"/>
      <c r="B33" s="382"/>
      <c r="C33" s="382"/>
      <c r="D33" s="382"/>
      <c r="E33" s="382"/>
      <c r="F33" s="383"/>
      <c r="G33" s="196"/>
      <c r="H33" s="100"/>
    </row>
    <row r="34" spans="1:8" x14ac:dyDescent="0.25">
      <c r="A34" s="381"/>
      <c r="B34" s="382"/>
      <c r="C34" s="382"/>
      <c r="D34" s="382"/>
      <c r="E34" s="382"/>
      <c r="F34" s="383"/>
      <c r="G34" s="196"/>
      <c r="H34" s="100"/>
    </row>
    <row r="35" spans="1:8" x14ac:dyDescent="0.25">
      <c r="A35" s="381"/>
      <c r="B35" s="382"/>
      <c r="C35" s="382"/>
      <c r="D35" s="382"/>
      <c r="E35" s="382"/>
      <c r="F35" s="383"/>
      <c r="G35" s="196"/>
      <c r="H35" s="100"/>
    </row>
    <row r="36" spans="1:8" x14ac:dyDescent="0.25">
      <c r="A36" s="381"/>
      <c r="B36" s="382"/>
      <c r="C36" s="382"/>
      <c r="D36" s="382"/>
      <c r="E36" s="382"/>
      <c r="F36" s="383"/>
      <c r="G36" s="196"/>
      <c r="H36" s="100"/>
    </row>
    <row r="37" spans="1:8" x14ac:dyDescent="0.25">
      <c r="A37" s="381"/>
      <c r="B37" s="382"/>
      <c r="C37" s="382"/>
      <c r="D37" s="382"/>
      <c r="E37" s="382"/>
      <c r="F37" s="383"/>
      <c r="G37" s="196"/>
      <c r="H37" s="100"/>
    </row>
    <row r="38" spans="1:8" x14ac:dyDescent="0.25">
      <c r="A38" s="381"/>
      <c r="B38" s="382"/>
      <c r="C38" s="382"/>
      <c r="D38" s="382"/>
      <c r="E38" s="382"/>
      <c r="F38" s="383"/>
      <c r="G38" s="196"/>
      <c r="H38" s="100"/>
    </row>
    <row r="39" spans="1:8" x14ac:dyDescent="0.25">
      <c r="A39" s="100"/>
      <c r="B39" s="100"/>
      <c r="C39" s="100"/>
      <c r="D39" s="100"/>
      <c r="E39" s="100"/>
      <c r="F39" s="100"/>
      <c r="G39" s="100"/>
      <c r="H39" s="100"/>
    </row>
    <row r="40" spans="1:8" x14ac:dyDescent="0.25">
      <c r="A40" s="117" t="s">
        <v>273</v>
      </c>
      <c r="B40" s="117"/>
      <c r="C40" s="117"/>
      <c r="D40" s="117"/>
      <c r="E40" s="117"/>
      <c r="F40" s="117"/>
      <c r="G40" s="196"/>
      <c r="H40" s="113"/>
    </row>
    <row r="41" spans="1:8" x14ac:dyDescent="0.25">
      <c r="A41" s="100"/>
      <c r="B41" s="100"/>
      <c r="C41" s="100"/>
      <c r="D41" s="100"/>
      <c r="E41" s="100"/>
      <c r="F41" s="100"/>
      <c r="G41" s="100"/>
      <c r="H41" s="100"/>
    </row>
    <row r="42" spans="1:8" ht="13" x14ac:dyDescent="0.3">
      <c r="A42" s="121" t="s">
        <v>237</v>
      </c>
      <c r="B42" s="121"/>
      <c r="C42" s="121"/>
      <c r="D42" s="121"/>
      <c r="E42" s="121"/>
      <c r="F42" s="121"/>
      <c r="G42" s="122">
        <f>SUM(G29:G40)</f>
        <v>0</v>
      </c>
      <c r="H42" s="113"/>
    </row>
    <row r="43" spans="1:8" ht="13" x14ac:dyDescent="0.3">
      <c r="A43" s="86"/>
      <c r="B43" s="86"/>
      <c r="C43" s="86"/>
      <c r="D43" s="86"/>
      <c r="E43" s="123"/>
      <c r="F43" s="123"/>
      <c r="G43" s="123"/>
      <c r="H43" s="113"/>
    </row>
    <row r="44" spans="1:8" x14ac:dyDescent="0.25">
      <c r="A44" s="113" t="s">
        <v>69</v>
      </c>
      <c r="B44" s="113"/>
      <c r="C44" s="113"/>
      <c r="D44" s="113"/>
      <c r="E44" s="113"/>
      <c r="F44" s="113"/>
      <c r="G44" s="113"/>
      <c r="H44" s="113"/>
    </row>
    <row r="45" spans="1:8" ht="13" x14ac:dyDescent="0.3">
      <c r="A45" s="120" t="str">
        <f>IF(G42&lt;G26,"Finansieringen räcker inte till kapitalbehovet","Finansieringen täcker kapitalbehovet")</f>
        <v>Finansieringen täcker kapitalbehovet</v>
      </c>
      <c r="B45" s="120"/>
      <c r="C45" s="120"/>
      <c r="D45" s="120"/>
      <c r="E45" s="113"/>
      <c r="F45" s="113"/>
      <c r="G45" s="113"/>
      <c r="H45" s="113"/>
    </row>
    <row r="46" spans="1:8" ht="13" x14ac:dyDescent="0.3">
      <c r="A46" s="120"/>
      <c r="B46" s="120"/>
      <c r="C46" s="120"/>
      <c r="D46" s="120"/>
      <c r="E46" s="113"/>
      <c r="F46" s="113"/>
      <c r="G46" s="113"/>
      <c r="H46" s="113"/>
    </row>
    <row r="47" spans="1:8" x14ac:dyDescent="0.25">
      <c r="A47" s="388" t="s">
        <v>252</v>
      </c>
      <c r="B47" s="388"/>
      <c r="C47" s="388"/>
      <c r="D47" s="388"/>
      <c r="E47" s="388"/>
      <c r="F47" s="388"/>
      <c r="G47" s="388"/>
      <c r="H47" s="113"/>
    </row>
    <row r="48" spans="1:8" x14ac:dyDescent="0.25">
      <c r="A48" s="388"/>
      <c r="B48" s="388"/>
      <c r="C48" s="388"/>
      <c r="D48" s="388"/>
      <c r="E48" s="388"/>
      <c r="F48" s="388"/>
      <c r="G48" s="388"/>
      <c r="H48" s="113"/>
    </row>
    <row r="49" spans="1:8" x14ac:dyDescent="0.25">
      <c r="A49" s="56"/>
      <c r="B49" s="56"/>
      <c r="C49" s="56"/>
      <c r="D49" s="56"/>
      <c r="E49" s="117"/>
      <c r="F49" s="117"/>
      <c r="G49" s="69"/>
      <c r="H49" s="113"/>
    </row>
    <row r="50" spans="1:8" x14ac:dyDescent="0.25">
      <c r="A50" s="57"/>
      <c r="B50" s="57"/>
      <c r="C50" s="57"/>
      <c r="D50" s="57"/>
      <c r="E50" s="117"/>
      <c r="F50" s="117"/>
      <c r="G50" s="77"/>
      <c r="H50" s="113"/>
    </row>
    <row r="51" spans="1:8" ht="13" x14ac:dyDescent="0.3">
      <c r="A51" s="121" t="s">
        <v>67</v>
      </c>
      <c r="B51" s="121"/>
      <c r="C51" s="121"/>
      <c r="D51" s="121"/>
      <c r="E51" s="121"/>
      <c r="F51" s="121"/>
      <c r="G51" s="122">
        <f>SUM(G49:G50)</f>
        <v>0</v>
      </c>
      <c r="H51" s="113"/>
    </row>
    <row r="52" spans="1:8" ht="13" x14ac:dyDescent="0.3">
      <c r="A52" s="120"/>
      <c r="B52" s="120"/>
      <c r="C52" s="120"/>
      <c r="D52" s="120"/>
      <c r="E52" s="120"/>
      <c r="F52" s="120"/>
      <c r="G52" s="123"/>
      <c r="H52" s="113"/>
    </row>
    <row r="53" spans="1:8" ht="13" x14ac:dyDescent="0.3">
      <c r="A53" s="120" t="s">
        <v>202</v>
      </c>
      <c r="B53" s="120"/>
      <c r="C53" s="120"/>
      <c r="D53" s="120"/>
      <c r="E53" s="123"/>
      <c r="F53" s="123"/>
      <c r="G53" s="123"/>
      <c r="H53" s="113"/>
    </row>
    <row r="54" spans="1:8" x14ac:dyDescent="0.25">
      <c r="A54" s="388" t="s">
        <v>70</v>
      </c>
      <c r="B54" s="388"/>
      <c r="C54" s="388"/>
      <c r="D54" s="388"/>
      <c r="E54" s="388"/>
      <c r="F54" s="388"/>
      <c r="G54" s="388"/>
      <c r="H54" s="113"/>
    </row>
    <row r="55" spans="1:8" x14ac:dyDescent="0.25">
      <c r="A55" s="388"/>
      <c r="B55" s="388"/>
      <c r="C55" s="388"/>
      <c r="D55" s="388"/>
      <c r="E55" s="388"/>
      <c r="F55" s="388"/>
      <c r="G55" s="388"/>
      <c r="H55" s="113"/>
    </row>
    <row r="56" spans="1:8" ht="66" customHeight="1" x14ac:dyDescent="0.25">
      <c r="A56" s="379" t="s">
        <v>396</v>
      </c>
      <c r="B56" s="379"/>
      <c r="C56" s="379"/>
      <c r="D56" s="379"/>
      <c r="E56" s="379"/>
      <c r="F56" s="379"/>
      <c r="G56" s="379"/>
      <c r="H56" s="379"/>
    </row>
  </sheetData>
  <sheetProtection sheet="1" formatCells="0" formatColumns="0" formatRows="0"/>
  <mergeCells count="20">
    <mergeCell ref="A34:F34"/>
    <mergeCell ref="A35:F35"/>
    <mergeCell ref="A36:F36"/>
    <mergeCell ref="A37:F37"/>
    <mergeCell ref="A56:H56"/>
    <mergeCell ref="A38:F38"/>
    <mergeCell ref="A2:C2"/>
    <mergeCell ref="D2:E2"/>
    <mergeCell ref="A54:G55"/>
    <mergeCell ref="A47:G48"/>
    <mergeCell ref="F5:G5"/>
    <mergeCell ref="A9:D9"/>
    <mergeCell ref="A10:D10"/>
    <mergeCell ref="A11:D11"/>
    <mergeCell ref="A16:D16"/>
    <mergeCell ref="A17:D17"/>
    <mergeCell ref="A18:D18"/>
    <mergeCell ref="A19:D19"/>
    <mergeCell ref="A32:F32"/>
    <mergeCell ref="A33:F33"/>
  </mergeCells>
  <phoneticPr fontId="45" type="noConversion"/>
  <conditionalFormatting sqref="A45:D45">
    <cfRule type="expression" dxfId="18" priority="21">
      <formula>$G$42&gt;=$G$26</formula>
    </cfRule>
    <cfRule type="expression" dxfId="17" priority="22">
      <formula>$G$42&lt;$G$26</formula>
    </cfRule>
  </conditionalFormatting>
  <dataValidations count="4">
    <dataValidation type="list" allowBlank="1" showInputMessage="1" showErrorMessage="1" promptTitle="Finansiering" prompt="Välj genom att klicka på pilen i högerkant" sqref="A32:A38" xr:uid="{00000000-0002-0000-0100-000000000000}">
      <formula1>TblFinansiering</formula1>
    </dataValidation>
    <dataValidation type="list" allowBlank="1" showInputMessage="1" showErrorMessage="1" promptTitle="Investeringar" prompt="Välj genom att klicka på pilen i högerkant" sqref="A16:A19" xr:uid="{00000000-0002-0000-0100-000001000000}">
      <formula1>TblInvesteringar</formula1>
    </dataValidation>
    <dataValidation type="list" allowBlank="1" showInputMessage="1" showErrorMessage="1" sqref="A9:A11" xr:uid="{00000000-0002-0000-0100-000002000000}">
      <formula1>TblAnlTillg</formula1>
    </dataValidation>
    <dataValidation type="list" allowBlank="1" showInputMessage="1" showErrorMessage="1" sqref="F9:F11 F16:F19" xr:uid="{00000000-0002-0000-0100-000003000000}">
      <formula1>TblIntTyp</formula1>
    </dataValidation>
  </dataValidations>
  <pageMargins left="0.59055118110236227" right="0.23622047244094491" top="0.74803149606299213" bottom="0.74803149606299213" header="0.31496062992125984" footer="0.31496062992125984"/>
  <headerFooter>
    <oddFooter>&amp;L_x000D_&amp;1#&amp;"Calibri"&amp;10&amp;K000000 Intern information</oddFooter>
  </headerFooter>
  <legacyDrawing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10"/>
  <dimension ref="A1:O92"/>
  <sheetViews>
    <sheetView showGridLines="0" workbookViewId="0">
      <selection activeCell="K29" sqref="K29"/>
    </sheetView>
  </sheetViews>
  <sheetFormatPr defaultColWidth="9.1796875" defaultRowHeight="12.5" x14ac:dyDescent="0.25"/>
  <cols>
    <col min="1" max="1" width="12.36328125" bestFit="1" customWidth="1"/>
    <col min="2" max="2" width="16.36328125" customWidth="1"/>
    <col min="3" max="3" width="12" bestFit="1" customWidth="1"/>
    <col min="6" max="6" width="60" bestFit="1" customWidth="1"/>
    <col min="9" max="9" width="9.81640625" bestFit="1" customWidth="1"/>
    <col min="10" max="10" width="9.6328125" bestFit="1" customWidth="1"/>
    <col min="11" max="11" width="10.1796875" customWidth="1"/>
    <col min="14" max="14" width="12.453125" bestFit="1" customWidth="1"/>
    <col min="15" max="15" width="9" customWidth="1"/>
    <col min="16" max="16" width="8.6328125" bestFit="1" customWidth="1"/>
    <col min="17" max="17" width="3" bestFit="1" customWidth="1"/>
    <col min="18" max="18" width="11.36328125" bestFit="1" customWidth="1"/>
  </cols>
  <sheetData>
    <row r="1" spans="2:15" x14ac:dyDescent="0.25">
      <c r="I1" t="s">
        <v>248</v>
      </c>
    </row>
    <row r="2" spans="2:15" x14ac:dyDescent="0.25">
      <c r="I2">
        <f>IF('Res Bud År1'!H3="",2019,'Res Bud År1'!H3)</f>
        <v>2025</v>
      </c>
      <c r="J2">
        <f>I2+1</f>
        <v>2026</v>
      </c>
      <c r="K2">
        <f>J2+1</f>
        <v>2027</v>
      </c>
    </row>
    <row r="3" spans="2:15" x14ac:dyDescent="0.25">
      <c r="B3" s="178">
        <v>0.25</v>
      </c>
      <c r="F3" s="179" t="s">
        <v>269</v>
      </c>
      <c r="H3" t="s">
        <v>335</v>
      </c>
      <c r="I3" t="str">
        <f>INDEX($I$45:$I$80,MATCH(I4,$I$45:$I$80,0)-11)</f>
        <v>jan-25</v>
      </c>
      <c r="J3">
        <f>IF(LEFT(I3,3)="jan",MATCH(I3,I5:I16,0),MATCH(I3,I45:I80,0))</f>
        <v>1</v>
      </c>
      <c r="K3">
        <f>J3-1</f>
        <v>0</v>
      </c>
    </row>
    <row r="4" spans="2:15" x14ac:dyDescent="0.25">
      <c r="B4" s="178">
        <v>0.12</v>
      </c>
      <c r="F4" s="179">
        <v>30</v>
      </c>
      <c r="H4" t="s">
        <v>334</v>
      </c>
      <c r="I4" t="str">
        <f>IF('Res Bud År1'!I3="",I16,'Res Bud År1'!I3&amp;"-"&amp;RIGHT(I2,2))</f>
        <v>dec-25</v>
      </c>
    </row>
    <row r="5" spans="2:15" x14ac:dyDescent="0.25">
      <c r="B5" s="178">
        <v>0.06</v>
      </c>
      <c r="F5" s="179">
        <v>60</v>
      </c>
      <c r="H5" s="167">
        <v>1</v>
      </c>
      <c r="I5" s="167" t="str">
        <f>J5&amp;"-"&amp;RIGHT($I$2,2)</f>
        <v>jan-25</v>
      </c>
      <c r="J5" s="167" t="s">
        <v>32</v>
      </c>
      <c r="K5" s="167" t="str">
        <f>I3</f>
        <v>jan-25</v>
      </c>
      <c r="L5" s="167">
        <v>1</v>
      </c>
    </row>
    <row r="6" spans="2:15" x14ac:dyDescent="0.25">
      <c r="B6" s="180" t="s">
        <v>51</v>
      </c>
      <c r="F6" s="179">
        <v>90</v>
      </c>
      <c r="H6" s="167">
        <v>2</v>
      </c>
      <c r="I6" s="167" t="str">
        <f t="shared" ref="I6:I16" si="0">J6&amp;"-"&amp;RIGHT($I$2,2)</f>
        <v>feb-25</v>
      </c>
      <c r="J6" s="167" t="s">
        <v>33</v>
      </c>
      <c r="K6" s="167" t="str">
        <f>INDEX($I$45:$I$92,MATCH(K5,$I$45:$I$92,0)+1)</f>
        <v>feb-25</v>
      </c>
      <c r="L6" s="167">
        <v>2</v>
      </c>
    </row>
    <row r="7" spans="2:15" x14ac:dyDescent="0.25">
      <c r="H7" s="167">
        <v>3</v>
      </c>
      <c r="I7" s="167" t="str">
        <f t="shared" si="0"/>
        <v>mar-25</v>
      </c>
      <c r="J7" s="167" t="s">
        <v>34</v>
      </c>
      <c r="K7" s="167" t="str">
        <f t="shared" ref="K7:K40" si="1">INDEX($I$45:$I$92,MATCH(K6,$I$45:$I$92,0)+1)</f>
        <v>mar-25</v>
      </c>
      <c r="L7" s="167">
        <v>3</v>
      </c>
    </row>
    <row r="8" spans="2:15" x14ac:dyDescent="0.25">
      <c r="H8" s="167">
        <v>4</v>
      </c>
      <c r="I8" s="167" t="str">
        <f t="shared" si="0"/>
        <v>apr-25</v>
      </c>
      <c r="J8" s="167" t="s">
        <v>35</v>
      </c>
      <c r="K8" s="167" t="str">
        <f t="shared" si="1"/>
        <v>apr-25</v>
      </c>
      <c r="L8" s="167">
        <v>4</v>
      </c>
    </row>
    <row r="9" spans="2:15" x14ac:dyDescent="0.25">
      <c r="H9" s="167">
        <v>5</v>
      </c>
      <c r="I9" s="167" t="str">
        <f t="shared" si="0"/>
        <v>maj-25</v>
      </c>
      <c r="J9" s="167" t="s">
        <v>36</v>
      </c>
      <c r="K9" s="167" t="str">
        <f t="shared" si="1"/>
        <v>maj-25</v>
      </c>
      <c r="L9" s="167">
        <v>5</v>
      </c>
    </row>
    <row r="10" spans="2:15" x14ac:dyDescent="0.25">
      <c r="B10" s="180" t="s">
        <v>44</v>
      </c>
      <c r="C10" s="181">
        <v>0.31419999999999998</v>
      </c>
      <c r="F10" s="182"/>
      <c r="H10" s="167">
        <v>6</v>
      </c>
      <c r="I10" s="167" t="str">
        <f t="shared" si="0"/>
        <v>jun-25</v>
      </c>
      <c r="J10" s="167" t="s">
        <v>37</v>
      </c>
      <c r="K10" s="167" t="str">
        <f t="shared" si="1"/>
        <v>jun-25</v>
      </c>
      <c r="L10" s="167">
        <v>6</v>
      </c>
      <c r="N10" t="s">
        <v>242</v>
      </c>
    </row>
    <row r="11" spans="2:15" x14ac:dyDescent="0.25">
      <c r="B11" s="180" t="s">
        <v>16</v>
      </c>
      <c r="C11" s="181">
        <v>0.24260000000000001</v>
      </c>
      <c r="F11" s="182" t="s">
        <v>189</v>
      </c>
      <c r="H11" s="167">
        <v>7</v>
      </c>
      <c r="I11" s="167" t="str">
        <f t="shared" si="0"/>
        <v>jul-25</v>
      </c>
      <c r="J11" s="167" t="s">
        <v>38</v>
      </c>
      <c r="K11" s="167" t="str">
        <f t="shared" si="1"/>
        <v>jul-25</v>
      </c>
      <c r="L11" s="167">
        <v>7</v>
      </c>
      <c r="N11" t="s">
        <v>243</v>
      </c>
      <c r="O11" t="s">
        <v>244</v>
      </c>
    </row>
    <row r="12" spans="2:15" x14ac:dyDescent="0.25">
      <c r="F12" s="182" t="s">
        <v>203</v>
      </c>
      <c r="H12" s="167">
        <v>8</v>
      </c>
      <c r="I12" s="167" t="str">
        <f t="shared" si="0"/>
        <v>aug-25</v>
      </c>
      <c r="J12" s="167" t="s">
        <v>39</v>
      </c>
      <c r="K12" s="167" t="str">
        <f t="shared" si="1"/>
        <v>aug-25</v>
      </c>
      <c r="L12" s="167">
        <v>8</v>
      </c>
      <c r="N12" t="s">
        <v>33</v>
      </c>
    </row>
    <row r="13" spans="2:15" x14ac:dyDescent="0.25">
      <c r="B13" s="180" t="s">
        <v>134</v>
      </c>
      <c r="C13" s="181">
        <v>0.3</v>
      </c>
      <c r="F13" s="182" t="s">
        <v>94</v>
      </c>
      <c r="H13" s="167">
        <v>9</v>
      </c>
      <c r="I13" s="167" t="str">
        <f t="shared" si="0"/>
        <v>sep-25</v>
      </c>
      <c r="J13" s="167" t="s">
        <v>40</v>
      </c>
      <c r="K13" s="167" t="str">
        <f t="shared" si="1"/>
        <v>sep-25</v>
      </c>
      <c r="L13" s="167">
        <v>9</v>
      </c>
      <c r="N13" t="s">
        <v>36</v>
      </c>
    </row>
    <row r="14" spans="2:15" x14ac:dyDescent="0.25">
      <c r="B14" s="180" t="s">
        <v>170</v>
      </c>
      <c r="C14" s="181">
        <v>0.45</v>
      </c>
      <c r="F14" s="182" t="s">
        <v>68</v>
      </c>
      <c r="H14" s="167">
        <v>10</v>
      </c>
      <c r="I14" s="167" t="str">
        <f t="shared" si="0"/>
        <v>okt-25</v>
      </c>
      <c r="J14" s="167" t="s">
        <v>41</v>
      </c>
      <c r="K14" s="167" t="str">
        <f t="shared" si="1"/>
        <v>okt-25</v>
      </c>
      <c r="L14" s="167">
        <v>10</v>
      </c>
      <c r="N14" t="s">
        <v>39</v>
      </c>
    </row>
    <row r="15" spans="2:15" x14ac:dyDescent="0.25">
      <c r="F15" s="183" t="s">
        <v>258</v>
      </c>
      <c r="H15" s="167">
        <v>11</v>
      </c>
      <c r="I15" s="167" t="str">
        <f t="shared" si="0"/>
        <v>nov-25</v>
      </c>
      <c r="J15" s="167" t="s">
        <v>42</v>
      </c>
      <c r="K15" s="167" t="str">
        <f t="shared" si="1"/>
        <v>nov-25</v>
      </c>
      <c r="L15" s="167">
        <v>11</v>
      </c>
      <c r="N15" t="s">
        <v>42</v>
      </c>
    </row>
    <row r="16" spans="2:15" x14ac:dyDescent="0.25">
      <c r="F16" s="183"/>
      <c r="H16" s="167">
        <v>12</v>
      </c>
      <c r="I16" s="167" t="str">
        <f t="shared" si="0"/>
        <v>dec-25</v>
      </c>
      <c r="J16" s="167" t="s">
        <v>43</v>
      </c>
      <c r="K16" s="167" t="str">
        <f t="shared" si="1"/>
        <v>dec-25</v>
      </c>
      <c r="L16" s="167">
        <v>12</v>
      </c>
    </row>
    <row r="17" spans="1:12" x14ac:dyDescent="0.25">
      <c r="B17" s="184" t="s">
        <v>240</v>
      </c>
      <c r="F17" s="183"/>
      <c r="H17" s="167">
        <v>13</v>
      </c>
      <c r="I17" s="167" t="str">
        <f>J5&amp;"-"&amp;RIGHT($J$2,2)</f>
        <v>jan-26</v>
      </c>
      <c r="J17" s="167"/>
      <c r="K17" s="167" t="str">
        <f t="shared" si="1"/>
        <v>jan-26</v>
      </c>
      <c r="L17" s="167">
        <v>1</v>
      </c>
    </row>
    <row r="18" spans="1:12" x14ac:dyDescent="0.25">
      <c r="B18" s="184" t="s">
        <v>241</v>
      </c>
      <c r="H18" s="167">
        <v>14</v>
      </c>
      <c r="I18" s="167" t="str">
        <f t="shared" ref="I18:I28" si="2">J6&amp;"-"&amp;RIGHT($J$2,2)</f>
        <v>feb-26</v>
      </c>
      <c r="J18" s="167"/>
      <c r="K18" s="167" t="str">
        <f t="shared" si="1"/>
        <v>feb-26</v>
      </c>
      <c r="L18" s="167">
        <v>2</v>
      </c>
    </row>
    <row r="19" spans="1:12" x14ac:dyDescent="0.25">
      <c r="B19">
        <f>MATCH('Res Bud År1'!A25,TblLagerHantering,0)</f>
        <v>2</v>
      </c>
      <c r="F19" s="182"/>
      <c r="H19" s="167">
        <v>15</v>
      </c>
      <c r="I19" s="167" t="str">
        <f t="shared" si="2"/>
        <v>mar-26</v>
      </c>
      <c r="J19" s="167"/>
      <c r="K19" s="167" t="str">
        <f t="shared" si="1"/>
        <v>mar-26</v>
      </c>
      <c r="L19" s="167">
        <v>3</v>
      </c>
    </row>
    <row r="20" spans="1:12" x14ac:dyDescent="0.25">
      <c r="F20" s="182" t="s">
        <v>65</v>
      </c>
      <c r="H20" s="167">
        <v>16</v>
      </c>
      <c r="I20" s="167" t="str">
        <f t="shared" si="2"/>
        <v>apr-26</v>
      </c>
      <c r="J20" s="167"/>
      <c r="K20" s="167" t="str">
        <f t="shared" si="1"/>
        <v>apr-26</v>
      </c>
      <c r="L20" s="167">
        <v>4</v>
      </c>
    </row>
    <row r="21" spans="1:12" x14ac:dyDescent="0.25">
      <c r="F21" s="182" t="s">
        <v>66</v>
      </c>
      <c r="H21" s="167">
        <v>17</v>
      </c>
      <c r="I21" s="167" t="str">
        <f t="shared" si="2"/>
        <v>maj-26</v>
      </c>
      <c r="J21" s="167"/>
      <c r="K21" s="167" t="str">
        <f t="shared" si="1"/>
        <v>maj-26</v>
      </c>
      <c r="L21" s="167">
        <v>5</v>
      </c>
    </row>
    <row r="22" spans="1:12" x14ac:dyDescent="0.25">
      <c r="A22" t="s">
        <v>329</v>
      </c>
      <c r="B22" s="262">
        <f>'Res Bud År1'!P80</f>
        <v>0</v>
      </c>
      <c r="F22" s="182" t="s">
        <v>256</v>
      </c>
      <c r="H22" s="167">
        <v>18</v>
      </c>
      <c r="I22" s="167" t="str">
        <f t="shared" si="2"/>
        <v>jun-26</v>
      </c>
      <c r="J22" s="167"/>
      <c r="K22" s="167" t="str">
        <f t="shared" si="1"/>
        <v>jun-26</v>
      </c>
      <c r="L22" s="167">
        <v>6</v>
      </c>
    </row>
    <row r="23" spans="1:12" x14ac:dyDescent="0.25">
      <c r="A23" t="s">
        <v>330</v>
      </c>
      <c r="B23" s="262">
        <f>IF(B22&lt;0,0,BolagsskattY1*B22)</f>
        <v>0</v>
      </c>
      <c r="F23" s="182" t="s">
        <v>204</v>
      </c>
      <c r="H23" s="167">
        <v>19</v>
      </c>
      <c r="I23" s="167" t="str">
        <f t="shared" si="2"/>
        <v>jul-26</v>
      </c>
      <c r="J23" s="167"/>
      <c r="K23" s="167" t="str">
        <f t="shared" si="1"/>
        <v>jul-26</v>
      </c>
      <c r="L23" s="167">
        <v>7</v>
      </c>
    </row>
    <row r="24" spans="1:12" x14ac:dyDescent="0.25">
      <c r="H24" s="167">
        <v>20</v>
      </c>
      <c r="I24" s="167" t="str">
        <f t="shared" si="2"/>
        <v>aug-26</v>
      </c>
      <c r="J24" s="167"/>
      <c r="K24" s="167" t="str">
        <f t="shared" si="1"/>
        <v>aug-26</v>
      </c>
      <c r="L24" s="167">
        <v>8</v>
      </c>
    </row>
    <row r="25" spans="1:12" x14ac:dyDescent="0.25">
      <c r="A25" t="s">
        <v>329</v>
      </c>
      <c r="B25" s="262">
        <f>'Res Bud År2'!P80+IF(B22&lt;0,B22,0)</f>
        <v>0</v>
      </c>
      <c r="F25" s="182"/>
      <c r="H25" s="167">
        <v>21</v>
      </c>
      <c r="I25" s="167" t="str">
        <f t="shared" si="2"/>
        <v>sep-26</v>
      </c>
      <c r="J25" s="167"/>
      <c r="K25" s="167" t="str">
        <f t="shared" si="1"/>
        <v>sep-26</v>
      </c>
      <c r="L25" s="167">
        <v>9</v>
      </c>
    </row>
    <row r="26" spans="1:12" x14ac:dyDescent="0.25">
      <c r="A26" t="s">
        <v>331</v>
      </c>
      <c r="B26" s="262">
        <f>IF(B25&lt;0,0,BolagsskattY2*B25)</f>
        <v>0</v>
      </c>
      <c r="F26" s="182" t="s">
        <v>231</v>
      </c>
      <c r="H26" s="167">
        <v>22</v>
      </c>
      <c r="I26" s="167" t="str">
        <f t="shared" si="2"/>
        <v>okt-26</v>
      </c>
      <c r="J26" s="167"/>
      <c r="K26" s="167" t="str">
        <f t="shared" si="1"/>
        <v>okt-26</v>
      </c>
      <c r="L26" s="167">
        <v>10</v>
      </c>
    </row>
    <row r="27" spans="1:12" x14ac:dyDescent="0.25">
      <c r="F27" s="182" t="s">
        <v>229</v>
      </c>
      <c r="H27" s="167">
        <v>23</v>
      </c>
      <c r="I27" s="167" t="str">
        <f t="shared" si="2"/>
        <v>nov-26</v>
      </c>
      <c r="J27" s="167"/>
      <c r="K27" s="167" t="str">
        <f t="shared" si="1"/>
        <v>nov-26</v>
      </c>
      <c r="L27" s="167">
        <v>11</v>
      </c>
    </row>
    <row r="28" spans="1:12" x14ac:dyDescent="0.25">
      <c r="F28" s="182" t="s">
        <v>204</v>
      </c>
      <c r="H28" s="167">
        <v>24</v>
      </c>
      <c r="I28" s="167" t="str">
        <f t="shared" si="2"/>
        <v>dec-26</v>
      </c>
      <c r="J28" s="167"/>
      <c r="K28" s="167" t="str">
        <f t="shared" si="1"/>
        <v>dec-26</v>
      </c>
      <c r="L28" s="167">
        <v>12</v>
      </c>
    </row>
    <row r="29" spans="1:12" x14ac:dyDescent="0.25">
      <c r="H29" s="167">
        <v>25</v>
      </c>
      <c r="I29" s="167" t="str">
        <f>J5&amp;"-"&amp;RIGHT($K$2,2)</f>
        <v>jan-27</v>
      </c>
      <c r="J29" s="167"/>
      <c r="K29" s="167" t="str">
        <f t="shared" si="1"/>
        <v>jan-27</v>
      </c>
      <c r="L29" s="167">
        <v>1</v>
      </c>
    </row>
    <row r="30" spans="1:12" x14ac:dyDescent="0.25">
      <c r="H30" s="167">
        <v>26</v>
      </c>
      <c r="I30" s="167" t="str">
        <f t="shared" ref="I30:I40" si="3">J6&amp;"-"&amp;RIGHT($K$2,2)</f>
        <v>feb-27</v>
      </c>
      <c r="J30" s="167"/>
      <c r="K30" s="167" t="str">
        <f t="shared" si="1"/>
        <v>feb-27</v>
      </c>
      <c r="L30" s="167">
        <v>2</v>
      </c>
    </row>
    <row r="31" spans="1:12" x14ac:dyDescent="0.25">
      <c r="F31" s="51"/>
      <c r="H31" s="167">
        <v>27</v>
      </c>
      <c r="I31" s="167" t="str">
        <f t="shared" si="3"/>
        <v>mar-27</v>
      </c>
      <c r="J31" s="167"/>
      <c r="K31" s="167" t="str">
        <f t="shared" si="1"/>
        <v>mar-27</v>
      </c>
      <c r="L31" s="167">
        <v>3</v>
      </c>
    </row>
    <row r="32" spans="1:12" x14ac:dyDescent="0.25">
      <c r="F32" s="182" t="s">
        <v>312</v>
      </c>
      <c r="H32" s="167">
        <v>28</v>
      </c>
      <c r="I32" s="167" t="str">
        <f t="shared" si="3"/>
        <v>apr-27</v>
      </c>
      <c r="J32" s="167"/>
      <c r="K32" s="167" t="str">
        <f t="shared" si="1"/>
        <v>apr-27</v>
      </c>
      <c r="L32" s="167">
        <v>4</v>
      </c>
    </row>
    <row r="33" spans="2:12" x14ac:dyDescent="0.25">
      <c r="F33" s="182" t="s">
        <v>311</v>
      </c>
      <c r="H33" s="167">
        <v>29</v>
      </c>
      <c r="I33" s="167" t="str">
        <f t="shared" si="3"/>
        <v>maj-27</v>
      </c>
      <c r="J33" s="167"/>
      <c r="K33" s="167" t="str">
        <f t="shared" si="1"/>
        <v>maj-27</v>
      </c>
      <c r="L33" s="167">
        <v>5</v>
      </c>
    </row>
    <row r="34" spans="2:12" ht="12.25" customHeight="1" x14ac:dyDescent="0.25">
      <c r="F34" t="e">
        <f>MATCH(ValBokfMet,TblBokfMetod,0)</f>
        <v>#N/A</v>
      </c>
      <c r="H34" s="167">
        <v>30</v>
      </c>
      <c r="I34" s="167" t="str">
        <f t="shared" si="3"/>
        <v>jun-27</v>
      </c>
      <c r="J34" s="167"/>
      <c r="K34" s="167" t="str">
        <f t="shared" si="1"/>
        <v>jun-27</v>
      </c>
      <c r="L34" s="167">
        <v>6</v>
      </c>
    </row>
    <row r="35" spans="2:12" ht="12.25" customHeight="1" x14ac:dyDescent="0.25">
      <c r="C35" t="str">
        <f>Kapitalbehov!F5</f>
        <v>kronor (kr)</v>
      </c>
      <c r="H35" s="167">
        <v>31</v>
      </c>
      <c r="I35" s="167" t="str">
        <f t="shared" si="3"/>
        <v>jul-27</v>
      </c>
      <c r="J35" s="167"/>
      <c r="K35" s="167" t="str">
        <f t="shared" si="1"/>
        <v>jul-27</v>
      </c>
      <c r="L35" s="167">
        <v>7</v>
      </c>
    </row>
    <row r="36" spans="2:12" x14ac:dyDescent="0.25">
      <c r="B36" t="s">
        <v>415</v>
      </c>
      <c r="C36" t="str">
        <f>SUBSTITUTE(SUBSTITUTE(RIGHT(C35,LEN(C35)-FIND("(",C35)+2),"(",""),")","")</f>
        <v xml:space="preserve"> kr</v>
      </c>
      <c r="H36" s="167">
        <v>32</v>
      </c>
      <c r="I36" s="167" t="str">
        <f t="shared" si="3"/>
        <v>aug-27</v>
      </c>
      <c r="J36" s="167"/>
      <c r="K36" s="167" t="str">
        <f t="shared" si="1"/>
        <v>aug-27</v>
      </c>
      <c r="L36" s="167">
        <v>8</v>
      </c>
    </row>
    <row r="37" spans="2:12" x14ac:dyDescent="0.25">
      <c r="H37" s="167">
        <v>33</v>
      </c>
      <c r="I37" s="167" t="str">
        <f t="shared" si="3"/>
        <v>sep-27</v>
      </c>
      <c r="J37" s="167"/>
      <c r="K37" s="167" t="str">
        <f t="shared" si="1"/>
        <v>sep-27</v>
      </c>
      <c r="L37" s="167">
        <v>9</v>
      </c>
    </row>
    <row r="38" spans="2:12" x14ac:dyDescent="0.25">
      <c r="H38" s="167">
        <v>34</v>
      </c>
      <c r="I38" s="167" t="str">
        <f t="shared" si="3"/>
        <v>okt-27</v>
      </c>
      <c r="J38" s="167"/>
      <c r="K38" s="167" t="str">
        <f t="shared" si="1"/>
        <v>okt-27</v>
      </c>
      <c r="L38" s="167">
        <v>10</v>
      </c>
    </row>
    <row r="39" spans="2:12" x14ac:dyDescent="0.25">
      <c r="H39" s="167">
        <v>35</v>
      </c>
      <c r="I39" s="167" t="str">
        <f t="shared" si="3"/>
        <v>nov-27</v>
      </c>
      <c r="J39" s="167"/>
      <c r="K39" s="167" t="str">
        <f t="shared" si="1"/>
        <v>nov-27</v>
      </c>
      <c r="L39" s="167">
        <v>11</v>
      </c>
    </row>
    <row r="40" spans="2:12" x14ac:dyDescent="0.25">
      <c r="H40" s="167">
        <v>36</v>
      </c>
      <c r="I40" s="167" t="str">
        <f t="shared" si="3"/>
        <v>dec-27</v>
      </c>
      <c r="J40" s="167"/>
      <c r="K40" s="167" t="str">
        <f t="shared" si="1"/>
        <v>dec-27</v>
      </c>
      <c r="L40" s="167">
        <v>12</v>
      </c>
    </row>
    <row r="45" spans="2:12" x14ac:dyDescent="0.25">
      <c r="H45" s="167">
        <f>H57-1</f>
        <v>24</v>
      </c>
      <c r="I45" s="167" t="str">
        <f>J$5&amp;"-"&amp;H45</f>
        <v>jan-24</v>
      </c>
    </row>
    <row r="46" spans="2:12" x14ac:dyDescent="0.25">
      <c r="H46" s="167">
        <f>H45</f>
        <v>24</v>
      </c>
      <c r="I46" s="167" t="str">
        <f>J$6&amp;"-"&amp;H46</f>
        <v>feb-24</v>
      </c>
    </row>
    <row r="47" spans="2:12" x14ac:dyDescent="0.25">
      <c r="H47" s="167">
        <f>H45</f>
        <v>24</v>
      </c>
      <c r="I47" s="167" t="str">
        <f>J$7&amp;"-"&amp;H47</f>
        <v>mar-24</v>
      </c>
    </row>
    <row r="48" spans="2:12" x14ac:dyDescent="0.25">
      <c r="H48" s="167">
        <f>H45</f>
        <v>24</v>
      </c>
      <c r="I48" s="167" t="str">
        <f>J$8&amp;"-"&amp;H48</f>
        <v>apr-24</v>
      </c>
    </row>
    <row r="49" spans="8:9" x14ac:dyDescent="0.25">
      <c r="H49" s="167">
        <f>H45</f>
        <v>24</v>
      </c>
      <c r="I49" s="167" t="str">
        <f>J$9&amp;"-"&amp;H49</f>
        <v>maj-24</v>
      </c>
    </row>
    <row r="50" spans="8:9" x14ac:dyDescent="0.25">
      <c r="H50" s="167">
        <f>H45</f>
        <v>24</v>
      </c>
      <c r="I50" s="167" t="str">
        <f>J$10&amp;"-"&amp;H50</f>
        <v>jun-24</v>
      </c>
    </row>
    <row r="51" spans="8:9" x14ac:dyDescent="0.25">
      <c r="H51" s="167">
        <f>H45</f>
        <v>24</v>
      </c>
      <c r="I51" s="167" t="str">
        <f>J$11&amp;"-"&amp;H51</f>
        <v>jul-24</v>
      </c>
    </row>
    <row r="52" spans="8:9" x14ac:dyDescent="0.25">
      <c r="H52" s="167">
        <f>H45</f>
        <v>24</v>
      </c>
      <c r="I52" s="167" t="str">
        <f>J$12&amp;"-"&amp;H52</f>
        <v>aug-24</v>
      </c>
    </row>
    <row r="53" spans="8:9" x14ac:dyDescent="0.25">
      <c r="H53" s="167">
        <f>H45</f>
        <v>24</v>
      </c>
      <c r="I53" s="167" t="str">
        <f>J$13&amp;"-"&amp;H53</f>
        <v>sep-24</v>
      </c>
    </row>
    <row r="54" spans="8:9" x14ac:dyDescent="0.25">
      <c r="H54" s="167">
        <f>H45</f>
        <v>24</v>
      </c>
      <c r="I54" s="167" t="str">
        <f>J$14&amp;"-"&amp;H54</f>
        <v>okt-24</v>
      </c>
    </row>
    <row r="55" spans="8:9" x14ac:dyDescent="0.25">
      <c r="H55" s="167">
        <f>H45</f>
        <v>24</v>
      </c>
      <c r="I55" s="167" t="str">
        <f>J$15&amp;"-"&amp;H55</f>
        <v>nov-24</v>
      </c>
    </row>
    <row r="56" spans="8:9" x14ac:dyDescent="0.25">
      <c r="H56" s="167">
        <f>H45</f>
        <v>24</v>
      </c>
      <c r="I56" s="167" t="str">
        <f>J$16&amp;"-"&amp;H56</f>
        <v>dec-24</v>
      </c>
    </row>
    <row r="57" spans="8:9" x14ac:dyDescent="0.25">
      <c r="H57" s="167">
        <f>VALUE(RIGHT('Res Bud År1'!H3,2))</f>
        <v>25</v>
      </c>
      <c r="I57" s="167" t="str">
        <f>J$5&amp;"-"&amp;H57</f>
        <v>jan-25</v>
      </c>
    </row>
    <row r="58" spans="8:9" x14ac:dyDescent="0.25">
      <c r="H58" s="167">
        <f>H57</f>
        <v>25</v>
      </c>
      <c r="I58" s="167" t="str">
        <f>J$6&amp;"-"&amp;H58</f>
        <v>feb-25</v>
      </c>
    </row>
    <row r="59" spans="8:9" x14ac:dyDescent="0.25">
      <c r="H59" s="167">
        <f>H57</f>
        <v>25</v>
      </c>
      <c r="I59" s="167" t="str">
        <f>J$7&amp;"-"&amp;H59</f>
        <v>mar-25</v>
      </c>
    </row>
    <row r="60" spans="8:9" x14ac:dyDescent="0.25">
      <c r="H60" s="167">
        <f>H57</f>
        <v>25</v>
      </c>
      <c r="I60" s="167" t="str">
        <f>J$8&amp;"-"&amp;H60</f>
        <v>apr-25</v>
      </c>
    </row>
    <row r="61" spans="8:9" x14ac:dyDescent="0.25">
      <c r="H61" s="167">
        <f>H57</f>
        <v>25</v>
      </c>
      <c r="I61" s="167" t="str">
        <f>J$9&amp;"-"&amp;H61</f>
        <v>maj-25</v>
      </c>
    </row>
    <row r="62" spans="8:9" x14ac:dyDescent="0.25">
      <c r="H62" s="167">
        <f>H57</f>
        <v>25</v>
      </c>
      <c r="I62" s="167" t="str">
        <f>J$10&amp;"-"&amp;H62</f>
        <v>jun-25</v>
      </c>
    </row>
    <row r="63" spans="8:9" x14ac:dyDescent="0.25">
      <c r="H63" s="167">
        <f>H57</f>
        <v>25</v>
      </c>
      <c r="I63" s="167" t="str">
        <f>J$11&amp;"-"&amp;H63</f>
        <v>jul-25</v>
      </c>
    </row>
    <row r="64" spans="8:9" x14ac:dyDescent="0.25">
      <c r="H64" s="167">
        <f>H57</f>
        <v>25</v>
      </c>
      <c r="I64" s="167" t="str">
        <f>J$12&amp;"-"&amp;H64</f>
        <v>aug-25</v>
      </c>
    </row>
    <row r="65" spans="8:9" x14ac:dyDescent="0.25">
      <c r="H65" s="167">
        <f>H57</f>
        <v>25</v>
      </c>
      <c r="I65" s="167" t="str">
        <f>J$13&amp;"-"&amp;H65</f>
        <v>sep-25</v>
      </c>
    </row>
    <row r="66" spans="8:9" x14ac:dyDescent="0.25">
      <c r="H66" s="167">
        <f>H57</f>
        <v>25</v>
      </c>
      <c r="I66" s="167" t="str">
        <f>J$14&amp;"-"&amp;H66</f>
        <v>okt-25</v>
      </c>
    </row>
    <row r="67" spans="8:9" x14ac:dyDescent="0.25">
      <c r="H67" s="167">
        <f>H57</f>
        <v>25</v>
      </c>
      <c r="I67" s="167" t="str">
        <f>J$15&amp;"-"&amp;H67</f>
        <v>nov-25</v>
      </c>
    </row>
    <row r="68" spans="8:9" x14ac:dyDescent="0.25">
      <c r="H68" s="167">
        <f>H57</f>
        <v>25</v>
      </c>
      <c r="I68" s="167" t="str">
        <f>J$16&amp;"-"&amp;H68</f>
        <v>dec-25</v>
      </c>
    </row>
    <row r="69" spans="8:9" x14ac:dyDescent="0.25">
      <c r="H69" s="167">
        <f>H57+1</f>
        <v>26</v>
      </c>
      <c r="I69" s="167" t="str">
        <f>J$5&amp;"-"&amp;H69</f>
        <v>jan-26</v>
      </c>
    </row>
    <row r="70" spans="8:9" x14ac:dyDescent="0.25">
      <c r="H70" s="167">
        <f>H69</f>
        <v>26</v>
      </c>
      <c r="I70" s="167" t="str">
        <f>J$6&amp;"-"&amp;H70</f>
        <v>feb-26</v>
      </c>
    </row>
    <row r="71" spans="8:9" x14ac:dyDescent="0.25">
      <c r="H71" s="167">
        <f>H69</f>
        <v>26</v>
      </c>
      <c r="I71" s="167" t="str">
        <f>J$7&amp;"-"&amp;H71</f>
        <v>mar-26</v>
      </c>
    </row>
    <row r="72" spans="8:9" x14ac:dyDescent="0.25">
      <c r="H72" s="167">
        <f>H69</f>
        <v>26</v>
      </c>
      <c r="I72" s="167" t="str">
        <f>J$8&amp;"-"&amp;H72</f>
        <v>apr-26</v>
      </c>
    </row>
    <row r="73" spans="8:9" x14ac:dyDescent="0.25">
      <c r="H73" s="167">
        <f>H69</f>
        <v>26</v>
      </c>
      <c r="I73" s="167" t="str">
        <f>J$9&amp;"-"&amp;H73</f>
        <v>maj-26</v>
      </c>
    </row>
    <row r="74" spans="8:9" x14ac:dyDescent="0.25">
      <c r="H74" s="167">
        <f>H69</f>
        <v>26</v>
      </c>
      <c r="I74" s="167" t="str">
        <f>J$10&amp;"-"&amp;H74</f>
        <v>jun-26</v>
      </c>
    </row>
    <row r="75" spans="8:9" x14ac:dyDescent="0.25">
      <c r="H75" s="167">
        <f>H69</f>
        <v>26</v>
      </c>
      <c r="I75" s="167" t="str">
        <f>J$11&amp;"-"&amp;H75</f>
        <v>jul-26</v>
      </c>
    </row>
    <row r="76" spans="8:9" x14ac:dyDescent="0.25">
      <c r="H76" s="167">
        <f>H69</f>
        <v>26</v>
      </c>
      <c r="I76" s="167" t="str">
        <f>J$12&amp;"-"&amp;H76</f>
        <v>aug-26</v>
      </c>
    </row>
    <row r="77" spans="8:9" x14ac:dyDescent="0.25">
      <c r="H77" s="167">
        <f>H69</f>
        <v>26</v>
      </c>
      <c r="I77" s="167" t="str">
        <f>J$13&amp;"-"&amp;H77</f>
        <v>sep-26</v>
      </c>
    </row>
    <row r="78" spans="8:9" x14ac:dyDescent="0.25">
      <c r="H78" s="167">
        <f>H69</f>
        <v>26</v>
      </c>
      <c r="I78" s="167" t="str">
        <f>J$14&amp;"-"&amp;H78</f>
        <v>okt-26</v>
      </c>
    </row>
    <row r="79" spans="8:9" x14ac:dyDescent="0.25">
      <c r="H79" s="167">
        <f>H69</f>
        <v>26</v>
      </c>
      <c r="I79" s="167" t="str">
        <f>J$15&amp;"-"&amp;H79</f>
        <v>nov-26</v>
      </c>
    </row>
    <row r="80" spans="8:9" x14ac:dyDescent="0.25">
      <c r="H80" s="167">
        <f>H69</f>
        <v>26</v>
      </c>
      <c r="I80" s="167" t="str">
        <f>J$16&amp;"-"&amp;H80</f>
        <v>dec-26</v>
      </c>
    </row>
    <row r="81" spans="8:9" x14ac:dyDescent="0.25">
      <c r="H81" s="167">
        <v>27</v>
      </c>
      <c r="I81" s="167" t="str">
        <f>J$5&amp;"-"&amp;H81</f>
        <v>jan-27</v>
      </c>
    </row>
    <row r="82" spans="8:9" x14ac:dyDescent="0.25">
      <c r="H82" s="167">
        <v>27</v>
      </c>
      <c r="I82" s="167" t="str">
        <f>J$6&amp;"-"&amp;H82</f>
        <v>feb-27</v>
      </c>
    </row>
    <row r="83" spans="8:9" x14ac:dyDescent="0.25">
      <c r="H83" s="167">
        <v>27</v>
      </c>
      <c r="I83" s="167" t="str">
        <f>J$7&amp;"-"&amp;H83</f>
        <v>mar-27</v>
      </c>
    </row>
    <row r="84" spans="8:9" x14ac:dyDescent="0.25">
      <c r="H84" s="167">
        <v>27</v>
      </c>
      <c r="I84" s="167" t="str">
        <f>J$8&amp;"-"&amp;H84</f>
        <v>apr-27</v>
      </c>
    </row>
    <row r="85" spans="8:9" x14ac:dyDescent="0.25">
      <c r="H85" s="167">
        <v>27</v>
      </c>
      <c r="I85" s="167" t="str">
        <f>J$9&amp;"-"&amp;H85</f>
        <v>maj-27</v>
      </c>
    </row>
    <row r="86" spans="8:9" x14ac:dyDescent="0.25">
      <c r="H86" s="167">
        <v>27</v>
      </c>
      <c r="I86" s="167" t="str">
        <f>J$10&amp;"-"&amp;H86</f>
        <v>jun-27</v>
      </c>
    </row>
    <row r="87" spans="8:9" x14ac:dyDescent="0.25">
      <c r="H87" s="167">
        <v>27</v>
      </c>
      <c r="I87" s="167" t="str">
        <f>J$11&amp;"-"&amp;H87</f>
        <v>jul-27</v>
      </c>
    </row>
    <row r="88" spans="8:9" x14ac:dyDescent="0.25">
      <c r="H88" s="167">
        <v>27</v>
      </c>
      <c r="I88" s="167" t="str">
        <f>J$12&amp;"-"&amp;H88</f>
        <v>aug-27</v>
      </c>
    </row>
    <row r="89" spans="8:9" x14ac:dyDescent="0.25">
      <c r="H89" s="167">
        <v>27</v>
      </c>
      <c r="I89" s="167" t="str">
        <f>J$13&amp;"-"&amp;H89</f>
        <v>sep-27</v>
      </c>
    </row>
    <row r="90" spans="8:9" x14ac:dyDescent="0.25">
      <c r="H90" s="167">
        <v>27</v>
      </c>
      <c r="I90" s="167" t="str">
        <f>J$14&amp;"-"&amp;H90</f>
        <v>okt-27</v>
      </c>
    </row>
    <row r="91" spans="8:9" x14ac:dyDescent="0.25">
      <c r="H91" s="167">
        <v>27</v>
      </c>
      <c r="I91" s="167" t="str">
        <f>J$15&amp;"-"&amp;H91</f>
        <v>nov-27</v>
      </c>
    </row>
    <row r="92" spans="8:9" x14ac:dyDescent="0.25">
      <c r="H92" s="167">
        <v>27</v>
      </c>
      <c r="I92" s="167" t="str">
        <f>J$16&amp;"-"&amp;H92</f>
        <v>dec-27</v>
      </c>
    </row>
  </sheetData>
  <sortState xmlns:xlrd2="http://schemas.microsoft.com/office/spreadsheetml/2017/richdata2" ref="F3:F6">
    <sortCondition descending="1" ref="F3"/>
  </sortState>
  <dataValidations count="1">
    <dataValidation type="list" allowBlank="1" showInputMessage="1" showErrorMessage="1" promptTitle="Finansiering" prompt="Välj genom att klicka på pilen i högerkant" sqref="F23" xr:uid="{00000000-0002-0000-1000-000000000000}">
      <formula1>TblFinansiering</formula1>
    </dataValidation>
  </dataValidations>
  <pageMargins left="0.7" right="0.7" top="0.75" bottom="0.75" header="0.3" footer="0.3"/>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
    <tabColor theme="8"/>
    <pageSetUpPr fitToPage="1"/>
  </sheetPr>
  <dimension ref="A1:AC89"/>
  <sheetViews>
    <sheetView showGridLines="0" showZeros="0" workbookViewId="0">
      <selection activeCell="D5" sqref="D5"/>
    </sheetView>
  </sheetViews>
  <sheetFormatPr defaultColWidth="9.1796875" defaultRowHeight="13" outlineLevelRow="1" x14ac:dyDescent="0.3"/>
  <cols>
    <col min="1" max="1" width="23" style="4" customWidth="1"/>
    <col min="2" max="2" width="8.453125" style="4" customWidth="1"/>
    <col min="3" max="3" width="8.6328125" customWidth="1"/>
    <col min="4" max="4" width="8.36328125" bestFit="1" customWidth="1"/>
    <col min="5" max="5" width="8.81640625" customWidth="1"/>
    <col min="6" max="6" width="8.1796875" customWidth="1"/>
    <col min="7" max="13" width="11.453125" customWidth="1"/>
    <col min="14" max="14" width="12.36328125" customWidth="1"/>
    <col min="15" max="15" width="11.453125" customWidth="1"/>
    <col min="16" max="16" width="11.453125" style="2" customWidth="1"/>
    <col min="17" max="17" width="3.453125" customWidth="1"/>
  </cols>
  <sheetData>
    <row r="1" spans="1:29" ht="18" x14ac:dyDescent="0.4">
      <c r="A1" s="85" t="str">
        <f>"Resultatbudget enskild firma/HB "&amp;'Res Bud År1'!D4&amp;" till "&amp;'Res Bud År1'!O4</f>
        <v>Resultatbudget enskild firma/HB jan-25 till dec-25</v>
      </c>
      <c r="B1" s="85"/>
      <c r="C1" s="86"/>
      <c r="D1" s="86"/>
      <c r="E1" s="86"/>
      <c r="F1" s="86"/>
      <c r="G1" s="86"/>
      <c r="H1" s="86"/>
      <c r="I1" s="86"/>
      <c r="J1" s="86"/>
      <c r="K1" s="86"/>
      <c r="L1" s="86"/>
      <c r="M1" s="86"/>
      <c r="N1" s="86"/>
      <c r="O1" s="86"/>
      <c r="P1" s="87"/>
      <c r="Q1" s="86"/>
    </row>
    <row r="2" spans="1:29" ht="17.5" x14ac:dyDescent="0.35">
      <c r="A2" s="395">
        <f>Kapitalbehov!A2</f>
        <v>0</v>
      </c>
      <c r="B2" s="395"/>
      <c r="C2" s="395"/>
      <c r="D2" s="395"/>
      <c r="E2" s="398">
        <f>Kapitalbehov!D2</f>
        <v>0</v>
      </c>
      <c r="F2" s="398"/>
      <c r="G2" s="86"/>
      <c r="H2" s="173" t="s">
        <v>245</v>
      </c>
      <c r="I2" s="173" t="s">
        <v>138</v>
      </c>
      <c r="J2" s="86"/>
      <c r="K2" s="86"/>
      <c r="L2" s="173"/>
      <c r="M2" s="86"/>
      <c r="N2" s="86"/>
      <c r="O2" s="175"/>
      <c r="P2" s="87"/>
      <c r="Q2" s="86"/>
    </row>
    <row r="3" spans="1:29" x14ac:dyDescent="0.3">
      <c r="A3" s="87" t="str">
        <f>"Alla belopp "&amp;Kapitalbehov!$F$5</f>
        <v>Alla belopp kronor (kr)</v>
      </c>
      <c r="B3" s="88"/>
      <c r="C3" s="86"/>
      <c r="D3" s="86"/>
      <c r="E3" s="86"/>
      <c r="F3" s="86"/>
      <c r="G3" s="162" t="s">
        <v>336</v>
      </c>
      <c r="H3" s="174">
        <v>2025</v>
      </c>
      <c r="I3" s="360" t="s">
        <v>43</v>
      </c>
      <c r="J3" s="86"/>
      <c r="K3" s="162" t="s">
        <v>315</v>
      </c>
      <c r="L3" s="175" t="str">
        <f>Admin!I3</f>
        <v>jan-25</v>
      </c>
      <c r="M3" s="86"/>
      <c r="N3" s="86" t="str">
        <f>IF(O2&gt;12,"Från månad 13 se flikar för År2","")</f>
        <v/>
      </c>
      <c r="O3" s="86"/>
      <c r="P3" s="87"/>
      <c r="Q3" s="86"/>
    </row>
    <row r="4" spans="1:29" s="2" customFormat="1" ht="39" x14ac:dyDescent="0.3">
      <c r="A4" s="89" t="s">
        <v>52</v>
      </c>
      <c r="B4" s="90" t="s">
        <v>50</v>
      </c>
      <c r="C4" s="90" t="s">
        <v>316</v>
      </c>
      <c r="D4" s="99" t="str">
        <f t="array" ref="D4:O4">TRANSPOSE(Admin!K5:K16)</f>
        <v>jan-25</v>
      </c>
      <c r="E4" s="99" t="str">
        <v>feb-25</v>
      </c>
      <c r="F4" s="99" t="str">
        <v>mar-25</v>
      </c>
      <c r="G4" s="99" t="str">
        <v>apr-25</v>
      </c>
      <c r="H4" s="99" t="str">
        <v>maj-25</v>
      </c>
      <c r="I4" s="99" t="str">
        <v>jun-25</v>
      </c>
      <c r="J4" s="99" t="str">
        <v>jul-25</v>
      </c>
      <c r="K4" s="99" t="str">
        <v>aug-25</v>
      </c>
      <c r="L4" s="99" t="str">
        <v>sep-25</v>
      </c>
      <c r="M4" s="99" t="str">
        <v>okt-25</v>
      </c>
      <c r="N4" s="99" t="str">
        <v>nov-25</v>
      </c>
      <c r="O4" s="99" t="str">
        <v>dec-25</v>
      </c>
      <c r="P4" s="99" t="s">
        <v>46</v>
      </c>
      <c r="Q4" s="91"/>
      <c r="R4"/>
      <c r="T4"/>
    </row>
    <row r="5" spans="1:29" x14ac:dyDescent="0.3">
      <c r="A5" s="63" t="s">
        <v>0</v>
      </c>
      <c r="B5" s="70">
        <v>0.25</v>
      </c>
      <c r="C5" s="71">
        <v>30</v>
      </c>
      <c r="D5" s="45"/>
      <c r="E5" s="45"/>
      <c r="F5" s="45"/>
      <c r="G5" s="45"/>
      <c r="H5" s="45"/>
      <c r="I5" s="45"/>
      <c r="J5" s="45"/>
      <c r="K5" s="45"/>
      <c r="L5" s="45"/>
      <c r="M5" s="45"/>
      <c r="N5" s="45"/>
      <c r="O5" s="45"/>
      <c r="P5" s="101">
        <f t="shared" ref="P5:P13" si="0">SUM(D5:O5)</f>
        <v>0</v>
      </c>
      <c r="Q5" s="100"/>
      <c r="S5" s="2"/>
      <c r="AC5" s="2"/>
    </row>
    <row r="6" spans="1:29" x14ac:dyDescent="0.3">
      <c r="A6" s="63" t="s">
        <v>0</v>
      </c>
      <c r="B6" s="70">
        <v>0.25</v>
      </c>
      <c r="C6" s="71">
        <v>30</v>
      </c>
      <c r="D6" s="45"/>
      <c r="E6" s="45"/>
      <c r="F6" s="45"/>
      <c r="G6" s="45"/>
      <c r="H6" s="45"/>
      <c r="I6" s="45"/>
      <c r="J6" s="45"/>
      <c r="K6" s="45"/>
      <c r="L6" s="45"/>
      <c r="M6" s="45"/>
      <c r="N6" s="45"/>
      <c r="O6" s="45"/>
      <c r="P6" s="101">
        <f t="shared" si="0"/>
        <v>0</v>
      </c>
      <c r="Q6" s="100"/>
      <c r="S6" s="2"/>
      <c r="AC6" s="2"/>
    </row>
    <row r="7" spans="1:29" x14ac:dyDescent="0.3">
      <c r="A7" s="63" t="s">
        <v>0</v>
      </c>
      <c r="B7" s="70">
        <v>0.25</v>
      </c>
      <c r="C7" s="71">
        <v>90</v>
      </c>
      <c r="D7" s="45"/>
      <c r="E7" s="45"/>
      <c r="F7" s="45"/>
      <c r="G7" s="45"/>
      <c r="H7" s="45"/>
      <c r="I7" s="45"/>
      <c r="J7" s="45"/>
      <c r="K7" s="45"/>
      <c r="L7" s="45"/>
      <c r="M7" s="45"/>
      <c r="N7" s="45"/>
      <c r="O7" s="45"/>
      <c r="P7" s="101">
        <f t="shared" si="0"/>
        <v>0</v>
      </c>
      <c r="Q7" s="100"/>
      <c r="S7" s="2"/>
      <c r="AC7" s="2"/>
    </row>
    <row r="8" spans="1:29" x14ac:dyDescent="0.3">
      <c r="A8" s="63" t="s">
        <v>0</v>
      </c>
      <c r="B8" s="70">
        <v>0.25</v>
      </c>
      <c r="C8" s="71">
        <v>30</v>
      </c>
      <c r="D8" s="45"/>
      <c r="E8" s="45"/>
      <c r="F8" s="45"/>
      <c r="G8" s="45"/>
      <c r="H8" s="45"/>
      <c r="I8" s="45"/>
      <c r="J8" s="45"/>
      <c r="K8" s="45"/>
      <c r="L8" s="45"/>
      <c r="M8" s="45"/>
      <c r="N8" s="45"/>
      <c r="O8" s="45"/>
      <c r="P8" s="101">
        <f t="shared" si="0"/>
        <v>0</v>
      </c>
      <c r="Q8" s="100"/>
      <c r="S8" s="2"/>
      <c r="AC8" s="2"/>
    </row>
    <row r="9" spans="1:29" x14ac:dyDescent="0.3">
      <c r="A9" s="63" t="s">
        <v>0</v>
      </c>
      <c r="B9" s="70">
        <v>0.25</v>
      </c>
      <c r="C9" s="71">
        <v>30</v>
      </c>
      <c r="D9" s="45"/>
      <c r="E9" s="45"/>
      <c r="F9" s="45"/>
      <c r="G9" s="45"/>
      <c r="H9" s="45"/>
      <c r="I9" s="45"/>
      <c r="J9" s="45"/>
      <c r="K9" s="45"/>
      <c r="L9" s="45"/>
      <c r="M9" s="45"/>
      <c r="N9" s="45"/>
      <c r="O9" s="45"/>
      <c r="P9" s="101">
        <f t="shared" si="0"/>
        <v>0</v>
      </c>
      <c r="Q9" s="100"/>
      <c r="S9" s="2"/>
      <c r="AC9" s="2"/>
    </row>
    <row r="10" spans="1:29" x14ac:dyDescent="0.3">
      <c r="A10" s="63" t="s">
        <v>0</v>
      </c>
      <c r="B10" s="70">
        <v>0.25</v>
      </c>
      <c r="C10" s="71">
        <v>30</v>
      </c>
      <c r="D10" s="45"/>
      <c r="E10" s="45"/>
      <c r="F10" s="45"/>
      <c r="G10" s="45"/>
      <c r="H10" s="45"/>
      <c r="I10" s="45"/>
      <c r="J10" s="45"/>
      <c r="K10" s="45"/>
      <c r="L10" s="45"/>
      <c r="M10" s="45"/>
      <c r="N10" s="45"/>
      <c r="O10" s="45"/>
      <c r="P10" s="101">
        <f t="shared" si="0"/>
        <v>0</v>
      </c>
      <c r="Q10" s="100"/>
    </row>
    <row r="11" spans="1:29" s="2" customFormat="1" x14ac:dyDescent="0.3">
      <c r="A11" s="92" t="s">
        <v>67</v>
      </c>
      <c r="B11" s="92"/>
      <c r="C11" s="93"/>
      <c r="D11" s="102">
        <f>SUM(D5:D10)</f>
        <v>0</v>
      </c>
      <c r="E11" s="102">
        <f t="shared" ref="E11:O11" si="1">SUM(E5:E10)</f>
        <v>0</v>
      </c>
      <c r="F11" s="102">
        <f t="shared" si="1"/>
        <v>0</v>
      </c>
      <c r="G11" s="102">
        <f t="shared" si="1"/>
        <v>0</v>
      </c>
      <c r="H11" s="102">
        <f t="shared" si="1"/>
        <v>0</v>
      </c>
      <c r="I11" s="102">
        <f t="shared" si="1"/>
        <v>0</v>
      </c>
      <c r="J11" s="102">
        <f t="shared" si="1"/>
        <v>0</v>
      </c>
      <c r="K11" s="102">
        <f t="shared" si="1"/>
        <v>0</v>
      </c>
      <c r="L11" s="102">
        <f t="shared" si="1"/>
        <v>0</v>
      </c>
      <c r="M11" s="102">
        <f t="shared" si="1"/>
        <v>0</v>
      </c>
      <c r="N11" s="102">
        <f t="shared" si="1"/>
        <v>0</v>
      </c>
      <c r="O11" s="102">
        <f t="shared" si="1"/>
        <v>0</v>
      </c>
      <c r="P11" s="102">
        <f>SUM(D11:O11)</f>
        <v>0</v>
      </c>
      <c r="Q11" s="103"/>
    </row>
    <row r="12" spans="1:29" x14ac:dyDescent="0.3">
      <c r="A12" s="63" t="s">
        <v>186</v>
      </c>
      <c r="B12" s="70">
        <v>0.25</v>
      </c>
      <c r="C12" s="71">
        <v>30</v>
      </c>
      <c r="D12" s="45"/>
      <c r="E12" s="45"/>
      <c r="F12" s="45"/>
      <c r="G12" s="45"/>
      <c r="H12" s="45"/>
      <c r="I12" s="45"/>
      <c r="J12" s="45"/>
      <c r="K12" s="45"/>
      <c r="L12" s="45"/>
      <c r="M12" s="45"/>
      <c r="N12" s="45"/>
      <c r="O12" s="45"/>
      <c r="P12" s="101">
        <f t="shared" si="0"/>
        <v>0</v>
      </c>
      <c r="Q12" s="100"/>
    </row>
    <row r="13" spans="1:29" s="2" customFormat="1" x14ac:dyDescent="0.3">
      <c r="A13" s="92" t="s">
        <v>23</v>
      </c>
      <c r="B13" s="92"/>
      <c r="C13" s="93"/>
      <c r="D13" s="102">
        <f>SUM(D11:D12)</f>
        <v>0</v>
      </c>
      <c r="E13" s="102">
        <f t="shared" ref="E13:O13" si="2">SUM(E11:E12)</f>
        <v>0</v>
      </c>
      <c r="F13" s="102">
        <f t="shared" si="2"/>
        <v>0</v>
      </c>
      <c r="G13" s="102">
        <f t="shared" si="2"/>
        <v>0</v>
      </c>
      <c r="H13" s="102">
        <f t="shared" si="2"/>
        <v>0</v>
      </c>
      <c r="I13" s="102">
        <f t="shared" si="2"/>
        <v>0</v>
      </c>
      <c r="J13" s="102">
        <f t="shared" si="2"/>
        <v>0</v>
      </c>
      <c r="K13" s="102">
        <f t="shared" si="2"/>
        <v>0</v>
      </c>
      <c r="L13" s="102">
        <f t="shared" si="2"/>
        <v>0</v>
      </c>
      <c r="M13" s="102">
        <f t="shared" si="2"/>
        <v>0</v>
      </c>
      <c r="N13" s="102">
        <f t="shared" si="2"/>
        <v>0</v>
      </c>
      <c r="O13" s="102">
        <f t="shared" si="2"/>
        <v>0</v>
      </c>
      <c r="P13" s="102">
        <f t="shared" si="0"/>
        <v>0</v>
      </c>
      <c r="Q13" s="103"/>
    </row>
    <row r="14" spans="1:29" x14ac:dyDescent="0.3">
      <c r="A14" s="100"/>
      <c r="B14" s="100"/>
      <c r="C14" s="100"/>
      <c r="D14" s="100"/>
      <c r="E14" s="100"/>
      <c r="F14" s="100"/>
      <c r="G14" s="100"/>
      <c r="H14" s="100"/>
      <c r="I14" s="100"/>
      <c r="J14" s="100"/>
      <c r="K14" s="100"/>
      <c r="L14" s="100"/>
      <c r="M14" s="100"/>
      <c r="N14" s="100"/>
      <c r="O14" s="100"/>
      <c r="P14" s="103"/>
      <c r="Q14" s="100"/>
    </row>
    <row r="15" spans="1:29" ht="39" x14ac:dyDescent="0.3">
      <c r="A15" s="89" t="s">
        <v>355</v>
      </c>
      <c r="B15" s="90" t="s">
        <v>50</v>
      </c>
      <c r="C15" s="90" t="s">
        <v>316</v>
      </c>
      <c r="D15" s="99" t="s">
        <v>71</v>
      </c>
      <c r="E15" s="99" t="s">
        <v>72</v>
      </c>
      <c r="F15" s="99" t="s">
        <v>73</v>
      </c>
      <c r="G15" s="99" t="s">
        <v>74</v>
      </c>
      <c r="H15" s="99" t="s">
        <v>75</v>
      </c>
      <c r="I15" s="99" t="s">
        <v>76</v>
      </c>
      <c r="J15" s="99" t="s">
        <v>77</v>
      </c>
      <c r="K15" s="99" t="s">
        <v>78</v>
      </c>
      <c r="L15" s="99" t="s">
        <v>79</v>
      </c>
      <c r="M15" s="99" t="s">
        <v>80</v>
      </c>
      <c r="N15" s="99" t="s">
        <v>81</v>
      </c>
      <c r="O15" s="99" t="s">
        <v>82</v>
      </c>
      <c r="P15" s="99" t="s">
        <v>46</v>
      </c>
      <c r="Q15" s="100"/>
    </row>
    <row r="16" spans="1:29" ht="30" customHeight="1" x14ac:dyDescent="0.3">
      <c r="A16" s="63" t="s">
        <v>1</v>
      </c>
      <c r="B16" s="70">
        <v>0.25</v>
      </c>
      <c r="C16" s="71">
        <v>30</v>
      </c>
      <c r="D16" s="45"/>
      <c r="E16" s="45"/>
      <c r="F16" s="45"/>
      <c r="G16" s="45"/>
      <c r="H16" s="45"/>
      <c r="I16" s="45"/>
      <c r="J16" s="45"/>
      <c r="K16" s="45"/>
      <c r="L16" s="45"/>
      <c r="M16" s="45"/>
      <c r="N16" s="45"/>
      <c r="O16" s="45"/>
      <c r="P16" s="101">
        <f>SUM(D16:O16)</f>
        <v>0</v>
      </c>
      <c r="Q16" s="100"/>
    </row>
    <row r="17" spans="1:18" ht="30" customHeight="1" x14ac:dyDescent="0.3">
      <c r="A17" s="63" t="s">
        <v>1</v>
      </c>
      <c r="B17" s="70">
        <v>0.25</v>
      </c>
      <c r="C17" s="71">
        <v>30</v>
      </c>
      <c r="D17" s="45"/>
      <c r="E17" s="45"/>
      <c r="F17" s="45"/>
      <c r="G17" s="45"/>
      <c r="H17" s="45"/>
      <c r="I17" s="45"/>
      <c r="J17" s="45"/>
      <c r="K17" s="45"/>
      <c r="L17" s="45"/>
      <c r="M17" s="45"/>
      <c r="N17" s="45"/>
      <c r="O17" s="45"/>
      <c r="P17" s="101">
        <f t="shared" ref="P17:P21" si="3">SUM(D17:O17)</f>
        <v>0</v>
      </c>
      <c r="Q17" s="100"/>
    </row>
    <row r="18" spans="1:18" ht="30" customHeight="1" x14ac:dyDescent="0.3">
      <c r="A18" s="63" t="s">
        <v>1</v>
      </c>
      <c r="B18" s="70">
        <v>0.25</v>
      </c>
      <c r="C18" s="71">
        <v>30</v>
      </c>
      <c r="D18" s="45"/>
      <c r="E18" s="45"/>
      <c r="F18" s="45"/>
      <c r="G18" s="45"/>
      <c r="H18" s="45"/>
      <c r="I18" s="45"/>
      <c r="J18" s="45"/>
      <c r="K18" s="45"/>
      <c r="L18" s="45"/>
      <c r="M18" s="45"/>
      <c r="N18" s="45"/>
      <c r="O18" s="45"/>
      <c r="P18" s="101">
        <f t="shared" si="3"/>
        <v>0</v>
      </c>
      <c r="Q18" s="100"/>
    </row>
    <row r="19" spans="1:18" ht="30" customHeight="1" x14ac:dyDescent="0.3">
      <c r="A19" s="63" t="s">
        <v>1</v>
      </c>
      <c r="B19" s="70">
        <v>0.25</v>
      </c>
      <c r="C19" s="71">
        <v>30</v>
      </c>
      <c r="D19" s="45"/>
      <c r="E19" s="45"/>
      <c r="F19" s="45"/>
      <c r="G19" s="45"/>
      <c r="H19" s="45"/>
      <c r="I19" s="45"/>
      <c r="J19" s="45"/>
      <c r="K19" s="45"/>
      <c r="L19" s="45"/>
      <c r="M19" s="45"/>
      <c r="N19" s="45"/>
      <c r="O19" s="45"/>
      <c r="P19" s="101">
        <f t="shared" si="3"/>
        <v>0</v>
      </c>
      <c r="Q19" s="100"/>
    </row>
    <row r="20" spans="1:18" ht="30" customHeight="1" x14ac:dyDescent="0.3">
      <c r="A20" s="63" t="s">
        <v>1</v>
      </c>
      <c r="B20" s="70">
        <v>0.25</v>
      </c>
      <c r="C20" s="71">
        <v>30</v>
      </c>
      <c r="D20" s="45"/>
      <c r="E20" s="45"/>
      <c r="F20" s="45"/>
      <c r="G20" s="45"/>
      <c r="H20" s="45"/>
      <c r="I20" s="45"/>
      <c r="J20" s="45"/>
      <c r="K20" s="45"/>
      <c r="L20" s="45"/>
      <c r="M20" s="45"/>
      <c r="N20" s="45"/>
      <c r="O20" s="45"/>
      <c r="P20" s="101">
        <f t="shared" si="3"/>
        <v>0</v>
      </c>
      <c r="Q20" s="100"/>
      <c r="R20" s="62"/>
    </row>
    <row r="21" spans="1:18" ht="30" customHeight="1" x14ac:dyDescent="0.3">
      <c r="A21" s="63" t="s">
        <v>1</v>
      </c>
      <c r="B21" s="70">
        <v>0.25</v>
      </c>
      <c r="C21" s="71">
        <v>30</v>
      </c>
      <c r="D21" s="45"/>
      <c r="E21" s="45"/>
      <c r="F21" s="45"/>
      <c r="G21" s="45"/>
      <c r="H21" s="45"/>
      <c r="I21" s="45"/>
      <c r="J21" s="45"/>
      <c r="K21" s="45"/>
      <c r="L21" s="45"/>
      <c r="M21" s="45"/>
      <c r="N21" s="45"/>
      <c r="O21" s="45"/>
      <c r="P21" s="101">
        <f t="shared" si="3"/>
        <v>0</v>
      </c>
      <c r="Q21" s="100"/>
      <c r="R21" s="62"/>
    </row>
    <row r="22" spans="1:18" s="2" customFormat="1" x14ac:dyDescent="0.3">
      <c r="A22" s="92" t="s">
        <v>24</v>
      </c>
      <c r="B22" s="92"/>
      <c r="C22" s="93"/>
      <c r="D22" s="102">
        <f t="shared" ref="D22:O22" si="4">SUM(D15:D21)</f>
        <v>0</v>
      </c>
      <c r="E22" s="102">
        <f t="shared" si="4"/>
        <v>0</v>
      </c>
      <c r="F22" s="102">
        <f t="shared" si="4"/>
        <v>0</v>
      </c>
      <c r="G22" s="102">
        <f t="shared" si="4"/>
        <v>0</v>
      </c>
      <c r="H22" s="102">
        <f t="shared" si="4"/>
        <v>0</v>
      </c>
      <c r="I22" s="102">
        <f t="shared" si="4"/>
        <v>0</v>
      </c>
      <c r="J22" s="102">
        <f t="shared" si="4"/>
        <v>0</v>
      </c>
      <c r="K22" s="102">
        <f t="shared" si="4"/>
        <v>0</v>
      </c>
      <c r="L22" s="102">
        <f t="shared" si="4"/>
        <v>0</v>
      </c>
      <c r="M22" s="102">
        <f t="shared" si="4"/>
        <v>0</v>
      </c>
      <c r="N22" s="102">
        <f t="shared" si="4"/>
        <v>0</v>
      </c>
      <c r="O22" s="102">
        <f t="shared" si="4"/>
        <v>0</v>
      </c>
      <c r="P22" s="102">
        <f>SUM(D22:O22)</f>
        <v>0</v>
      </c>
      <c r="Q22" s="103"/>
    </row>
    <row r="23" spans="1:18" s="2" customFormat="1" x14ac:dyDescent="0.3">
      <c r="A23" s="95"/>
      <c r="B23" s="95"/>
      <c r="C23" s="87"/>
      <c r="D23" s="103"/>
      <c r="E23" s="103"/>
      <c r="F23" s="103"/>
      <c r="G23" s="103"/>
      <c r="H23" s="103"/>
      <c r="I23" s="103"/>
      <c r="J23" s="103"/>
      <c r="K23" s="103"/>
      <c r="L23" s="103"/>
      <c r="M23" s="103"/>
      <c r="N23" s="103"/>
      <c r="O23" s="103"/>
      <c r="P23" s="103"/>
      <c r="Q23" s="103"/>
    </row>
    <row r="24" spans="1:18" s="2" customFormat="1" hidden="1" x14ac:dyDescent="0.3">
      <c r="A24" s="87" t="s">
        <v>239</v>
      </c>
      <c r="B24" s="95"/>
      <c r="C24" s="87"/>
      <c r="D24" s="103"/>
      <c r="E24" s="103"/>
      <c r="F24" s="103"/>
      <c r="G24" s="103"/>
      <c r="H24" s="103"/>
      <c r="I24" s="103"/>
      <c r="J24" s="103"/>
      <c r="K24" s="103"/>
      <c r="L24" s="103"/>
      <c r="M24" s="103"/>
      <c r="N24" s="103"/>
      <c r="O24" s="103"/>
      <c r="P24" s="103"/>
      <c r="Q24" s="103"/>
    </row>
    <row r="25" spans="1:18" s="2" customFormat="1" hidden="1" x14ac:dyDescent="0.3">
      <c r="A25" s="392" t="s">
        <v>241</v>
      </c>
      <c r="B25" s="393"/>
      <c r="C25" s="393"/>
      <c r="D25" s="394"/>
      <c r="E25" s="103"/>
      <c r="F25" s="103"/>
      <c r="G25" s="103"/>
      <c r="H25" s="103"/>
      <c r="I25" s="103"/>
      <c r="J25" s="103"/>
      <c r="K25" s="103"/>
      <c r="L25" s="103"/>
      <c r="M25" s="103"/>
      <c r="N25" s="103"/>
      <c r="O25" s="103"/>
      <c r="P25" s="103"/>
      <c r="Q25" s="103"/>
    </row>
    <row r="26" spans="1:18" s="2" customFormat="1" hidden="1" x14ac:dyDescent="0.3">
      <c r="A26" s="95"/>
      <c r="B26" s="95"/>
      <c r="C26" s="87"/>
      <c r="D26" s="281"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x14ac:dyDescent="0.3">
      <c r="A27" s="95" t="str">
        <f>IF(LagerHantering=2,"Varulagerförändring +/-","")</f>
        <v>Varulagerförändring +/-</v>
      </c>
      <c r="B27" s="95"/>
      <c r="C27" s="87"/>
      <c r="D27" s="159"/>
      <c r="E27" s="159"/>
      <c r="F27" s="159"/>
      <c r="G27" s="159"/>
      <c r="H27" s="159"/>
      <c r="I27" s="159"/>
      <c r="J27" s="159"/>
      <c r="K27" s="159"/>
      <c r="L27" s="159"/>
      <c r="M27" s="159"/>
      <c r="N27" s="159"/>
      <c r="O27" s="159"/>
      <c r="P27" s="161">
        <f>SUM(D27:O27)</f>
        <v>0</v>
      </c>
      <c r="Q27" s="103"/>
    </row>
    <row r="28" spans="1:18" s="2" customFormat="1" x14ac:dyDescent="0.3">
      <c r="A28" s="95" t="str">
        <f>IF(LagerHantering=2,"Varulager (kvar i lager)","")</f>
        <v>Varulager (kvar i lager)</v>
      </c>
      <c r="B28" s="95"/>
      <c r="C28" s="87"/>
      <c r="D28" s="160">
        <f>SUM($D$27:D27)</f>
        <v>0</v>
      </c>
      <c r="E28" s="160">
        <f>SUM($D$27:E27)</f>
        <v>0</v>
      </c>
      <c r="F28" s="160">
        <f>SUM($D$27:F27)</f>
        <v>0</v>
      </c>
      <c r="G28" s="160">
        <f>SUM($D$27:G27)</f>
        <v>0</v>
      </c>
      <c r="H28" s="160">
        <f>SUM($D$27:H27)</f>
        <v>0</v>
      </c>
      <c r="I28" s="160">
        <f>SUM($D$27:I27)</f>
        <v>0</v>
      </c>
      <c r="J28" s="160">
        <f>SUM($D$27:J27)</f>
        <v>0</v>
      </c>
      <c r="K28" s="160">
        <f>SUM($D$27:K27)</f>
        <v>0</v>
      </c>
      <c r="L28" s="160">
        <f>SUM($D$27:L27)</f>
        <v>0</v>
      </c>
      <c r="M28" s="160">
        <f>SUM($D$27:M27)</f>
        <v>0</v>
      </c>
      <c r="N28" s="160">
        <f>SUM($D$27:N27)</f>
        <v>0</v>
      </c>
      <c r="O28" s="160">
        <f>SUM($D$27:O27)</f>
        <v>0</v>
      </c>
      <c r="P28" s="103"/>
      <c r="Q28" s="103"/>
    </row>
    <row r="29" spans="1:18" s="2" customFormat="1"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idden="1" outlineLevel="1" x14ac:dyDescent="0.3">
      <c r="A30" s="95"/>
      <c r="B30" s="95"/>
      <c r="C30" s="87"/>
      <c r="D30" s="103"/>
      <c r="E30" s="103"/>
      <c r="F30" s="103"/>
      <c r="G30" s="103"/>
      <c r="H30" s="103"/>
      <c r="I30" s="103"/>
      <c r="J30" s="103"/>
      <c r="K30" s="103"/>
      <c r="L30" s="103"/>
      <c r="M30" s="103"/>
      <c r="N30" s="103"/>
      <c r="O30" s="103"/>
      <c r="P30" s="103"/>
      <c r="Q30" s="103"/>
    </row>
    <row r="31" spans="1:18" collapsed="1" x14ac:dyDescent="0.3">
      <c r="A31" s="185" t="str">
        <f>IF(SUM(D31:O31)&gt;0,"Lager ökning kan inte vara &gt;inköp","")</f>
        <v/>
      </c>
      <c r="B31" s="100"/>
      <c r="C31" s="100"/>
      <c r="D31" s="185" t="str">
        <f>IF(D27&gt;D22,D27-D22,"")</f>
        <v/>
      </c>
      <c r="E31" s="185" t="str">
        <f t="shared" ref="E31:O31" si="5">IF(E27&gt;E22,E27-E22,"")</f>
        <v/>
      </c>
      <c r="F31" s="185" t="str">
        <f t="shared" si="5"/>
        <v/>
      </c>
      <c r="G31" s="185" t="str">
        <f t="shared" si="5"/>
        <v/>
      </c>
      <c r="H31" s="185" t="str">
        <f t="shared" si="5"/>
        <v/>
      </c>
      <c r="I31" s="185" t="str">
        <f t="shared" si="5"/>
        <v/>
      </c>
      <c r="J31" s="185" t="str">
        <f t="shared" si="5"/>
        <v/>
      </c>
      <c r="K31" s="185" t="str">
        <f t="shared" si="5"/>
        <v/>
      </c>
      <c r="L31" s="185" t="str">
        <f t="shared" si="5"/>
        <v/>
      </c>
      <c r="M31" s="185" t="str">
        <f t="shared" si="5"/>
        <v/>
      </c>
      <c r="N31" s="185" t="str">
        <f t="shared" si="5"/>
        <v/>
      </c>
      <c r="O31" s="185" t="str">
        <f t="shared" si="5"/>
        <v/>
      </c>
      <c r="P31" s="103"/>
      <c r="Q31" s="100"/>
      <c r="R31" s="2"/>
    </row>
    <row r="32" spans="1:18" s="2" customFormat="1" x14ac:dyDescent="0.3">
      <c r="A32" s="92" t="s">
        <v>47</v>
      </c>
      <c r="B32" s="92"/>
      <c r="C32" s="93"/>
      <c r="D32" s="102">
        <f t="shared" ref="D32:O32" si="6">D13-D22+D27</f>
        <v>0</v>
      </c>
      <c r="E32" s="102">
        <f t="shared" si="6"/>
        <v>0</v>
      </c>
      <c r="F32" s="102">
        <f t="shared" si="6"/>
        <v>0</v>
      </c>
      <c r="G32" s="102">
        <f t="shared" si="6"/>
        <v>0</v>
      </c>
      <c r="H32" s="102">
        <f t="shared" si="6"/>
        <v>0</v>
      </c>
      <c r="I32" s="102">
        <f t="shared" si="6"/>
        <v>0</v>
      </c>
      <c r="J32" s="102">
        <f t="shared" si="6"/>
        <v>0</v>
      </c>
      <c r="K32" s="102">
        <f t="shared" si="6"/>
        <v>0</v>
      </c>
      <c r="L32" s="102">
        <f t="shared" si="6"/>
        <v>0</v>
      </c>
      <c r="M32" s="102">
        <f t="shared" si="6"/>
        <v>0</v>
      </c>
      <c r="N32" s="102">
        <f t="shared" si="6"/>
        <v>0</v>
      </c>
      <c r="O32" s="102">
        <f t="shared" si="6"/>
        <v>0</v>
      </c>
      <c r="P32" s="102">
        <f>SUM(D32:O32)</f>
        <v>0</v>
      </c>
      <c r="Q32" s="103"/>
    </row>
    <row r="33" spans="1:17" s="2" customFormat="1" x14ac:dyDescent="0.3">
      <c r="A33" s="95"/>
      <c r="B33" s="95"/>
      <c r="C33" s="87"/>
      <c r="D33" s="103"/>
      <c r="E33" s="103"/>
      <c r="F33" s="103"/>
      <c r="G33" s="103"/>
      <c r="H33" s="103"/>
      <c r="I33" s="103"/>
      <c r="J33" s="103"/>
      <c r="K33" s="103"/>
      <c r="L33" s="103"/>
      <c r="M33" s="103"/>
      <c r="N33" s="103"/>
      <c r="O33" s="103"/>
      <c r="P33" s="103"/>
      <c r="Q33" s="103"/>
    </row>
    <row r="34" spans="1:17" s="74" customFormat="1"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90" t="s">
        <v>50</v>
      </c>
      <c r="C37" s="90" t="s">
        <v>22</v>
      </c>
      <c r="D37" s="99" t="str">
        <f>D$4</f>
        <v>jan-25</v>
      </c>
      <c r="E37" s="99" t="str">
        <f t="shared" ref="E37:O37" si="7">E$4</f>
        <v>feb-25</v>
      </c>
      <c r="F37" s="99" t="str">
        <f t="shared" si="7"/>
        <v>mar-25</v>
      </c>
      <c r="G37" s="99" t="str">
        <f t="shared" si="7"/>
        <v>apr-25</v>
      </c>
      <c r="H37" s="99" t="str">
        <f t="shared" si="7"/>
        <v>maj-25</v>
      </c>
      <c r="I37" s="99" t="str">
        <f t="shared" si="7"/>
        <v>jun-25</v>
      </c>
      <c r="J37" s="99" t="str">
        <f t="shared" si="7"/>
        <v>jul-25</v>
      </c>
      <c r="K37" s="99" t="str">
        <f t="shared" si="7"/>
        <v>aug-25</v>
      </c>
      <c r="L37" s="99" t="str">
        <f t="shared" si="7"/>
        <v>sep-25</v>
      </c>
      <c r="M37" s="99" t="str">
        <f t="shared" si="7"/>
        <v>okt-25</v>
      </c>
      <c r="N37" s="99" t="str">
        <f t="shared" si="7"/>
        <v>nov-25</v>
      </c>
      <c r="O37" s="99" t="str">
        <f t="shared" si="7"/>
        <v>dec-25</v>
      </c>
      <c r="P37" s="99" t="s">
        <v>46</v>
      </c>
      <c r="Q37" s="100"/>
    </row>
    <row r="38" spans="1:17" ht="25.5" x14ac:dyDescent="0.3">
      <c r="A38" s="94" t="s">
        <v>2</v>
      </c>
      <c r="B38" s="70">
        <v>0.25</v>
      </c>
      <c r="C38" s="71">
        <v>30</v>
      </c>
      <c r="D38" s="45"/>
      <c r="E38" s="45"/>
      <c r="F38" s="45"/>
      <c r="G38" s="45"/>
      <c r="H38" s="45"/>
      <c r="I38" s="45"/>
      <c r="J38" s="45"/>
      <c r="K38" s="45"/>
      <c r="L38" s="45"/>
      <c r="M38" s="45"/>
      <c r="N38" s="45"/>
      <c r="O38" s="45"/>
      <c r="P38" s="101">
        <f t="shared" ref="P38:P55" si="8">SUM(D38:O38)</f>
        <v>0</v>
      </c>
      <c r="Q38" s="100"/>
    </row>
    <row r="39" spans="1:17" ht="25.5" x14ac:dyDescent="0.3">
      <c r="A39" s="94" t="s">
        <v>3</v>
      </c>
      <c r="B39" s="70">
        <v>0.25</v>
      </c>
      <c r="C39" s="71">
        <v>30</v>
      </c>
      <c r="D39" s="45"/>
      <c r="E39" s="45"/>
      <c r="F39" s="45"/>
      <c r="G39" s="45"/>
      <c r="H39" s="45"/>
      <c r="I39" s="45"/>
      <c r="J39" s="45"/>
      <c r="K39" s="45"/>
      <c r="L39" s="45"/>
      <c r="M39" s="45"/>
      <c r="N39" s="45"/>
      <c r="O39" s="45"/>
      <c r="P39" s="101">
        <f t="shared" si="8"/>
        <v>0</v>
      </c>
      <c r="Q39" s="100"/>
    </row>
    <row r="40" spans="1:17" ht="25.5" x14ac:dyDescent="0.3">
      <c r="A40" s="94" t="s">
        <v>4</v>
      </c>
      <c r="B40" s="70">
        <v>0.25</v>
      </c>
      <c r="C40" s="71">
        <v>30</v>
      </c>
      <c r="D40" s="45"/>
      <c r="E40" s="45"/>
      <c r="F40" s="45"/>
      <c r="G40" s="45"/>
      <c r="H40" s="45"/>
      <c r="I40" s="45"/>
      <c r="J40" s="45"/>
      <c r="K40" s="45"/>
      <c r="L40" s="45"/>
      <c r="M40" s="45"/>
      <c r="N40" s="45"/>
      <c r="O40" s="45"/>
      <c r="P40" s="101">
        <f t="shared" si="8"/>
        <v>0</v>
      </c>
      <c r="Q40" s="100"/>
    </row>
    <row r="41" spans="1:17" x14ac:dyDescent="0.3">
      <c r="A41" s="94" t="s">
        <v>5</v>
      </c>
      <c r="B41" s="70">
        <v>0.25</v>
      </c>
      <c r="C41" s="71">
        <v>30</v>
      </c>
      <c r="D41" s="45"/>
      <c r="E41" s="45"/>
      <c r="F41" s="45"/>
      <c r="G41" s="45"/>
      <c r="H41" s="45"/>
      <c r="I41" s="45"/>
      <c r="J41" s="45"/>
      <c r="K41" s="45"/>
      <c r="L41" s="45"/>
      <c r="M41" s="45"/>
      <c r="N41" s="45"/>
      <c r="O41" s="45"/>
      <c r="P41" s="101">
        <f t="shared" si="8"/>
        <v>0</v>
      </c>
      <c r="Q41" s="100"/>
    </row>
    <row r="42" spans="1:17" ht="25.5" x14ac:dyDescent="0.3">
      <c r="A42" s="94" t="s">
        <v>6</v>
      </c>
      <c r="B42" s="70">
        <v>0.25</v>
      </c>
      <c r="C42" s="71">
        <v>30</v>
      </c>
      <c r="D42" s="45"/>
      <c r="E42" s="45"/>
      <c r="F42" s="45"/>
      <c r="G42" s="45"/>
      <c r="H42" s="45"/>
      <c r="I42" s="45"/>
      <c r="J42" s="45"/>
      <c r="K42" s="45"/>
      <c r="L42" s="45"/>
      <c r="M42" s="45"/>
      <c r="N42" s="45"/>
      <c r="O42" s="45"/>
      <c r="P42" s="101">
        <f t="shared" si="8"/>
        <v>0</v>
      </c>
      <c r="Q42" s="100"/>
    </row>
    <row r="43" spans="1:17" x14ac:dyDescent="0.3">
      <c r="A43" s="94" t="s">
        <v>7</v>
      </c>
      <c r="B43" s="70">
        <v>0.25</v>
      </c>
      <c r="C43" s="71">
        <v>30</v>
      </c>
      <c r="D43" s="45"/>
      <c r="E43" s="45"/>
      <c r="F43" s="45"/>
      <c r="G43" s="45"/>
      <c r="H43" s="45"/>
      <c r="I43" s="45"/>
      <c r="J43" s="45"/>
      <c r="K43" s="45"/>
      <c r="L43" s="45"/>
      <c r="M43" s="45"/>
      <c r="N43" s="45"/>
      <c r="O43" s="45"/>
      <c r="P43" s="101">
        <f t="shared" si="8"/>
        <v>0</v>
      </c>
      <c r="Q43" s="100"/>
    </row>
    <row r="44" spans="1:17" ht="25.5" x14ac:dyDescent="0.3">
      <c r="A44" s="94" t="s">
        <v>25</v>
      </c>
      <c r="B44" s="70">
        <v>0.25</v>
      </c>
      <c r="C44" s="71">
        <v>30</v>
      </c>
      <c r="D44" s="45"/>
      <c r="E44" s="45"/>
      <c r="F44" s="45"/>
      <c r="G44" s="45"/>
      <c r="H44" s="45"/>
      <c r="I44" s="45"/>
      <c r="J44" s="45"/>
      <c r="K44" s="45"/>
      <c r="L44" s="45"/>
      <c r="M44" s="45"/>
      <c r="N44" s="45"/>
      <c r="O44" s="45"/>
      <c r="P44" s="101">
        <f t="shared" si="8"/>
        <v>0</v>
      </c>
      <c r="Q44" s="100"/>
    </row>
    <row r="45" spans="1:17" ht="25.5" x14ac:dyDescent="0.3">
      <c r="A45" s="94" t="s">
        <v>8</v>
      </c>
      <c r="B45" s="70">
        <v>0.25</v>
      </c>
      <c r="C45" s="71">
        <v>30</v>
      </c>
      <c r="D45" s="45"/>
      <c r="E45" s="45"/>
      <c r="F45" s="45"/>
      <c r="G45" s="45"/>
      <c r="H45" s="45"/>
      <c r="I45" s="45"/>
      <c r="J45" s="45"/>
      <c r="K45" s="45"/>
      <c r="L45" s="45"/>
      <c r="M45" s="45"/>
      <c r="N45" s="45"/>
      <c r="O45" s="45"/>
      <c r="P45" s="101">
        <f t="shared" si="8"/>
        <v>0</v>
      </c>
      <c r="Q45" s="100"/>
    </row>
    <row r="46" spans="1:17" x14ac:dyDescent="0.3">
      <c r="A46" s="94" t="s">
        <v>9</v>
      </c>
      <c r="B46" s="70">
        <v>0.25</v>
      </c>
      <c r="C46" s="71">
        <v>30</v>
      </c>
      <c r="D46" s="45"/>
      <c r="E46" s="45"/>
      <c r="F46" s="45"/>
      <c r="G46" s="45"/>
      <c r="H46" s="45"/>
      <c r="I46" s="45"/>
      <c r="J46" s="45"/>
      <c r="K46" s="45"/>
      <c r="L46" s="45"/>
      <c r="M46" s="45"/>
      <c r="N46" s="45"/>
      <c r="O46" s="45"/>
      <c r="P46" s="101">
        <f t="shared" si="8"/>
        <v>0</v>
      </c>
      <c r="Q46" s="100"/>
    </row>
    <row r="47" spans="1:17" x14ac:dyDescent="0.3">
      <c r="A47" s="94" t="s">
        <v>10</v>
      </c>
      <c r="B47" s="70">
        <v>0.25</v>
      </c>
      <c r="C47" s="71">
        <v>30</v>
      </c>
      <c r="D47" s="45"/>
      <c r="E47" s="45"/>
      <c r="F47" s="45"/>
      <c r="G47" s="45"/>
      <c r="H47" s="45"/>
      <c r="I47" s="45"/>
      <c r="J47" s="45"/>
      <c r="K47" s="45"/>
      <c r="L47" s="45"/>
      <c r="M47" s="45"/>
      <c r="N47" s="45"/>
      <c r="O47" s="45"/>
      <c r="P47" s="101">
        <f t="shared" si="8"/>
        <v>0</v>
      </c>
      <c r="Q47" s="100"/>
    </row>
    <row r="48" spans="1:17" ht="25.5" x14ac:dyDescent="0.3">
      <c r="A48" s="94" t="s">
        <v>26</v>
      </c>
      <c r="B48" s="70">
        <v>0.25</v>
      </c>
      <c r="C48" s="71">
        <v>30</v>
      </c>
      <c r="D48" s="45"/>
      <c r="E48" s="45"/>
      <c r="F48" s="45"/>
      <c r="G48" s="45"/>
      <c r="H48" s="45"/>
      <c r="I48" s="45"/>
      <c r="J48" s="45"/>
      <c r="K48" s="45"/>
      <c r="L48" s="45"/>
      <c r="M48" s="45"/>
      <c r="N48" s="45"/>
      <c r="O48" s="45"/>
      <c r="P48" s="101">
        <f t="shared" si="8"/>
        <v>0</v>
      </c>
      <c r="Q48" s="100"/>
    </row>
    <row r="49" spans="1:17" x14ac:dyDescent="0.3">
      <c r="A49" s="94" t="s">
        <v>305</v>
      </c>
      <c r="B49" s="70">
        <v>0.25</v>
      </c>
      <c r="C49" s="71">
        <v>30</v>
      </c>
      <c r="D49" s="45"/>
      <c r="E49" s="45"/>
      <c r="F49" s="45"/>
      <c r="G49" s="45"/>
      <c r="H49" s="45"/>
      <c r="I49" s="45"/>
      <c r="J49" s="45"/>
      <c r="K49" s="45"/>
      <c r="L49" s="45"/>
      <c r="M49" s="45"/>
      <c r="N49" s="45"/>
      <c r="O49" s="45"/>
      <c r="P49" s="101">
        <f t="shared" si="8"/>
        <v>0</v>
      </c>
      <c r="Q49" s="100"/>
    </row>
    <row r="50" spans="1:17" x14ac:dyDescent="0.3">
      <c r="A50" s="94" t="s">
        <v>11</v>
      </c>
      <c r="B50" s="70">
        <v>0.25</v>
      </c>
      <c r="C50" s="71">
        <v>30</v>
      </c>
      <c r="D50" s="45"/>
      <c r="E50" s="45"/>
      <c r="F50" s="45"/>
      <c r="G50" s="45"/>
      <c r="H50" s="45"/>
      <c r="I50" s="45"/>
      <c r="J50" s="45"/>
      <c r="K50" s="45"/>
      <c r="L50" s="45"/>
      <c r="M50" s="45"/>
      <c r="N50" s="45"/>
      <c r="O50" s="45"/>
      <c r="P50" s="101">
        <f t="shared" si="8"/>
        <v>0</v>
      </c>
      <c r="Q50" s="100"/>
    </row>
    <row r="51" spans="1:17" x14ac:dyDescent="0.3">
      <c r="A51" s="94" t="s">
        <v>12</v>
      </c>
      <c r="B51" s="70">
        <v>0.25</v>
      </c>
      <c r="C51" s="71">
        <v>30</v>
      </c>
      <c r="D51" s="45"/>
      <c r="E51" s="45"/>
      <c r="F51" s="45"/>
      <c r="G51" s="45"/>
      <c r="H51" s="45"/>
      <c r="I51" s="45"/>
      <c r="J51" s="45"/>
      <c r="K51" s="45"/>
      <c r="L51" s="45"/>
      <c r="M51" s="45"/>
      <c r="N51" s="45"/>
      <c r="O51" s="45"/>
      <c r="P51" s="101">
        <f t="shared" si="8"/>
        <v>0</v>
      </c>
      <c r="Q51" s="100"/>
    </row>
    <row r="52" spans="1:17" x14ac:dyDescent="0.3">
      <c r="A52" s="94" t="s">
        <v>13</v>
      </c>
      <c r="B52" s="70">
        <v>0.25</v>
      </c>
      <c r="C52" s="71">
        <v>30</v>
      </c>
      <c r="D52" s="45"/>
      <c r="E52" s="45"/>
      <c r="F52" s="45"/>
      <c r="G52" s="45"/>
      <c r="H52" s="45"/>
      <c r="I52" s="45"/>
      <c r="J52" s="45"/>
      <c r="K52" s="45"/>
      <c r="L52" s="45"/>
      <c r="M52" s="45"/>
      <c r="N52" s="45"/>
      <c r="O52" s="45"/>
      <c r="P52" s="101">
        <f t="shared" si="8"/>
        <v>0</v>
      </c>
      <c r="Q52" s="100"/>
    </row>
    <row r="53" spans="1:17" ht="25.5" x14ac:dyDescent="0.3">
      <c r="A53" s="94" t="s">
        <v>14</v>
      </c>
      <c r="B53" s="70">
        <v>0.25</v>
      </c>
      <c r="C53" s="71">
        <v>30</v>
      </c>
      <c r="D53" s="45"/>
      <c r="E53" s="45"/>
      <c r="F53" s="45"/>
      <c r="G53" s="45"/>
      <c r="H53" s="45"/>
      <c r="I53" s="45"/>
      <c r="J53" s="45"/>
      <c r="K53" s="45"/>
      <c r="L53" s="45"/>
      <c r="M53" s="45"/>
      <c r="N53" s="45"/>
      <c r="O53" s="45"/>
      <c r="P53" s="101">
        <f t="shared" si="8"/>
        <v>0</v>
      </c>
      <c r="Q53" s="100"/>
    </row>
    <row r="54" spans="1:17" x14ac:dyDescent="0.3">
      <c r="A54" s="94" t="s">
        <v>15</v>
      </c>
      <c r="B54" s="70">
        <v>0.25</v>
      </c>
      <c r="C54" s="71">
        <v>30</v>
      </c>
      <c r="D54" s="45"/>
      <c r="E54" s="45"/>
      <c r="F54" s="45"/>
      <c r="G54" s="45"/>
      <c r="H54" s="45"/>
      <c r="I54" s="45"/>
      <c r="J54" s="45"/>
      <c r="K54" s="45"/>
      <c r="L54" s="45"/>
      <c r="M54" s="45"/>
      <c r="N54" s="45"/>
      <c r="O54" s="45"/>
      <c r="P54" s="101">
        <f t="shared" si="8"/>
        <v>0</v>
      </c>
      <c r="Q54" s="100"/>
    </row>
    <row r="55" spans="1:17" s="2" customFormat="1" ht="15.75" customHeight="1" x14ac:dyDescent="0.3">
      <c r="A55" s="93" t="s">
        <v>29</v>
      </c>
      <c r="B55" s="92"/>
      <c r="C55" s="93"/>
      <c r="D55" s="102">
        <f t="shared" ref="D55:O55" si="9">SUM(D37:D54)</f>
        <v>0</v>
      </c>
      <c r="E55" s="102">
        <f t="shared" si="9"/>
        <v>0</v>
      </c>
      <c r="F55" s="102">
        <f t="shared" si="9"/>
        <v>0</v>
      </c>
      <c r="G55" s="102">
        <f t="shared" si="9"/>
        <v>0</v>
      </c>
      <c r="H55" s="102">
        <f t="shared" si="9"/>
        <v>0</v>
      </c>
      <c r="I55" s="102">
        <f t="shared" si="9"/>
        <v>0</v>
      </c>
      <c r="J55" s="102">
        <f t="shared" si="9"/>
        <v>0</v>
      </c>
      <c r="K55" s="102">
        <f t="shared" si="9"/>
        <v>0</v>
      </c>
      <c r="L55" s="102">
        <f t="shared" si="9"/>
        <v>0</v>
      </c>
      <c r="M55" s="102">
        <f t="shared" si="9"/>
        <v>0</v>
      </c>
      <c r="N55" s="102">
        <f t="shared" si="9"/>
        <v>0</v>
      </c>
      <c r="O55" s="102">
        <f t="shared" si="9"/>
        <v>0</v>
      </c>
      <c r="P55" s="102">
        <f t="shared" si="8"/>
        <v>0</v>
      </c>
      <c r="Q55" s="103"/>
    </row>
    <row r="56" spans="1:17" x14ac:dyDescent="0.3">
      <c r="A56" s="100"/>
      <c r="B56" s="100"/>
      <c r="C56" s="100"/>
      <c r="D56" s="100"/>
      <c r="E56" s="100"/>
      <c r="F56" s="100"/>
      <c r="G56" s="100"/>
      <c r="H56" s="100"/>
      <c r="I56" s="100"/>
      <c r="J56" s="100"/>
      <c r="K56" s="100"/>
      <c r="L56" s="100"/>
      <c r="M56" s="100"/>
      <c r="N56" s="100"/>
      <c r="O56" s="100"/>
      <c r="P56" s="103"/>
      <c r="Q56" s="100"/>
    </row>
    <row r="57" spans="1:17" ht="38.25" customHeight="1" x14ac:dyDescent="0.3">
      <c r="A57" s="397" t="s">
        <v>414</v>
      </c>
      <c r="B57" s="397"/>
      <c r="C57" s="176" t="s">
        <v>206</v>
      </c>
      <c r="D57" s="99" t="str">
        <f>D$4</f>
        <v>jan-25</v>
      </c>
      <c r="E57" s="99" t="str">
        <f t="shared" ref="E57:O57" si="10">E$4</f>
        <v>feb-25</v>
      </c>
      <c r="F57" s="99" t="str">
        <f t="shared" si="10"/>
        <v>mar-25</v>
      </c>
      <c r="G57" s="99" t="str">
        <f t="shared" si="10"/>
        <v>apr-25</v>
      </c>
      <c r="H57" s="99" t="str">
        <f t="shared" si="10"/>
        <v>maj-25</v>
      </c>
      <c r="I57" s="99" t="str">
        <f t="shared" si="10"/>
        <v>jun-25</v>
      </c>
      <c r="J57" s="99" t="str">
        <f t="shared" si="10"/>
        <v>jul-25</v>
      </c>
      <c r="K57" s="99" t="str">
        <f t="shared" si="10"/>
        <v>aug-25</v>
      </c>
      <c r="L57" s="99" t="str">
        <f t="shared" si="10"/>
        <v>sep-25</v>
      </c>
      <c r="M57" s="99" t="str">
        <f t="shared" si="10"/>
        <v>okt-25</v>
      </c>
      <c r="N57" s="99" t="str">
        <f t="shared" si="10"/>
        <v>nov-25</v>
      </c>
      <c r="O57" s="99" t="str">
        <f t="shared" si="10"/>
        <v>dec-25</v>
      </c>
      <c r="P57" s="99" t="s">
        <v>46</v>
      </c>
      <c r="Q57" s="100"/>
    </row>
    <row r="58" spans="1:17" hidden="1" outlineLevel="1" x14ac:dyDescent="0.3">
      <c r="A58" s="94"/>
      <c r="B58" s="94"/>
      <c r="C58" s="98"/>
      <c r="D58" s="45"/>
      <c r="E58" s="45"/>
      <c r="F58" s="45"/>
      <c r="G58" s="45"/>
      <c r="H58" s="45"/>
      <c r="I58" s="45"/>
      <c r="J58" s="45"/>
      <c r="K58" s="45"/>
      <c r="L58" s="45"/>
      <c r="M58" s="45"/>
      <c r="N58" s="45"/>
      <c r="O58" s="45"/>
      <c r="P58" s="101">
        <f>SUM(D58:O58)</f>
        <v>0</v>
      </c>
      <c r="Q58" s="100"/>
    </row>
    <row r="59" spans="1:17" ht="26" collapsed="1" x14ac:dyDescent="0.3">
      <c r="A59" s="362" t="s">
        <v>425</v>
      </c>
      <c r="B59" s="94"/>
      <c r="C59" s="98"/>
      <c r="D59" s="45"/>
      <c r="E59" s="45"/>
      <c r="F59" s="45"/>
      <c r="G59" s="45"/>
      <c r="H59" s="45"/>
      <c r="I59" s="45"/>
      <c r="J59" s="45"/>
      <c r="K59" s="45"/>
      <c r="L59" s="45"/>
      <c r="M59" s="45"/>
      <c r="N59" s="45"/>
      <c r="O59" s="45"/>
      <c r="P59" s="101">
        <f t="shared" ref="P59:P69" si="11">SUM(D59:O59)</f>
        <v>0</v>
      </c>
      <c r="Q59" s="100"/>
    </row>
    <row r="60" spans="1:17" hidden="1" outlineLevel="1" x14ac:dyDescent="0.3">
      <c r="A60" s="94" t="s">
        <v>264</v>
      </c>
      <c r="B60" s="94"/>
      <c r="C60" s="254">
        <v>0.25</v>
      </c>
      <c r="D60" s="107">
        <f>$C$60*SUM(D58:D59)</f>
        <v>0</v>
      </c>
      <c r="E60" s="107">
        <f t="shared" ref="E60:O60" si="12">$C$60*SUM(E58:E59)</f>
        <v>0</v>
      </c>
      <c r="F60" s="107">
        <f t="shared" si="12"/>
        <v>0</v>
      </c>
      <c r="G60" s="107">
        <f t="shared" si="12"/>
        <v>0</v>
      </c>
      <c r="H60" s="107">
        <f t="shared" si="12"/>
        <v>0</v>
      </c>
      <c r="I60" s="107">
        <f t="shared" si="12"/>
        <v>0</v>
      </c>
      <c r="J60" s="107">
        <f t="shared" si="12"/>
        <v>0</v>
      </c>
      <c r="K60" s="107">
        <f t="shared" si="12"/>
        <v>0</v>
      </c>
      <c r="L60" s="107">
        <f t="shared" si="12"/>
        <v>0</v>
      </c>
      <c r="M60" s="107">
        <f t="shared" si="12"/>
        <v>0</v>
      </c>
      <c r="N60" s="107">
        <f t="shared" si="12"/>
        <v>0</v>
      </c>
      <c r="O60" s="107">
        <f t="shared" si="12"/>
        <v>0</v>
      </c>
      <c r="P60" s="101">
        <f>SUM(D60:O60)</f>
        <v>0</v>
      </c>
      <c r="Q60" s="100"/>
    </row>
    <row r="61" spans="1:17" ht="12.5" customHeight="1" collapsed="1" x14ac:dyDescent="0.3">
      <c r="A61" s="94" t="s">
        <v>48</v>
      </c>
      <c r="B61" s="94"/>
      <c r="C61" s="254">
        <f>SocAvg</f>
        <v>0.31419999999999998</v>
      </c>
      <c r="D61" s="107">
        <f>$C$61*SUM(D59)</f>
        <v>0</v>
      </c>
      <c r="E61" s="107">
        <f t="shared" ref="E61:O61" si="13">$C$61*SUM(E59)</f>
        <v>0</v>
      </c>
      <c r="F61" s="107">
        <f t="shared" si="13"/>
        <v>0</v>
      </c>
      <c r="G61" s="107">
        <f t="shared" si="13"/>
        <v>0</v>
      </c>
      <c r="H61" s="107">
        <f t="shared" si="13"/>
        <v>0</v>
      </c>
      <c r="I61" s="107">
        <f t="shared" si="13"/>
        <v>0</v>
      </c>
      <c r="J61" s="107">
        <f t="shared" si="13"/>
        <v>0</v>
      </c>
      <c r="K61" s="107">
        <f t="shared" si="13"/>
        <v>0</v>
      </c>
      <c r="L61" s="107">
        <f t="shared" si="13"/>
        <v>0</v>
      </c>
      <c r="M61" s="107">
        <f t="shared" si="13"/>
        <v>0</v>
      </c>
      <c r="N61" s="107">
        <f t="shared" si="13"/>
        <v>0</v>
      </c>
      <c r="O61" s="107">
        <f t="shared" si="13"/>
        <v>0</v>
      </c>
      <c r="P61" s="101">
        <f t="shared" si="11"/>
        <v>0</v>
      </c>
      <c r="Q61" s="100"/>
    </row>
    <row r="62" spans="1:17" x14ac:dyDescent="0.3">
      <c r="A62" s="94" t="s">
        <v>19</v>
      </c>
      <c r="B62" s="94"/>
      <c r="C62" s="98"/>
      <c r="D62" s="45"/>
      <c r="E62" s="45"/>
      <c r="F62" s="45"/>
      <c r="G62" s="45"/>
      <c r="H62" s="45"/>
      <c r="I62" s="45"/>
      <c r="J62" s="45"/>
      <c r="K62" s="45"/>
      <c r="L62" s="45"/>
      <c r="M62" s="45"/>
      <c r="N62" s="45"/>
      <c r="O62" s="45"/>
      <c r="P62" s="101">
        <f t="shared" si="11"/>
        <v>0</v>
      </c>
      <c r="Q62" s="100"/>
    </row>
    <row r="63" spans="1:17" ht="25.5" x14ac:dyDescent="0.3">
      <c r="A63" s="94" t="s">
        <v>58</v>
      </c>
      <c r="B63" s="94"/>
      <c r="C63" s="98"/>
      <c r="D63" s="45"/>
      <c r="E63" s="45"/>
      <c r="F63" s="45"/>
      <c r="G63" s="45"/>
      <c r="H63" s="45"/>
      <c r="I63" s="45"/>
      <c r="J63" s="45"/>
      <c r="K63" s="45"/>
      <c r="L63" s="45"/>
      <c r="M63" s="45"/>
      <c r="N63" s="45"/>
      <c r="O63" s="45"/>
      <c r="P63" s="101">
        <f t="shared" si="11"/>
        <v>0</v>
      </c>
      <c r="Q63" s="100"/>
    </row>
    <row r="64" spans="1:17" x14ac:dyDescent="0.3">
      <c r="A64" s="94" t="s">
        <v>16</v>
      </c>
      <c r="B64" s="94"/>
      <c r="C64" s="254">
        <f>LonSkatt</f>
        <v>0.24260000000000001</v>
      </c>
      <c r="D64" s="107">
        <f t="shared" ref="D64:O64" si="14">$C$64*D63</f>
        <v>0</v>
      </c>
      <c r="E64" s="107">
        <f t="shared" si="14"/>
        <v>0</v>
      </c>
      <c r="F64" s="107">
        <f t="shared" si="14"/>
        <v>0</v>
      </c>
      <c r="G64" s="107">
        <f t="shared" si="14"/>
        <v>0</v>
      </c>
      <c r="H64" s="107">
        <f t="shared" si="14"/>
        <v>0</v>
      </c>
      <c r="I64" s="107">
        <f t="shared" si="14"/>
        <v>0</v>
      </c>
      <c r="J64" s="107">
        <f t="shared" si="14"/>
        <v>0</v>
      </c>
      <c r="K64" s="107">
        <f t="shared" si="14"/>
        <v>0</v>
      </c>
      <c r="L64" s="107">
        <f t="shared" si="14"/>
        <v>0</v>
      </c>
      <c r="M64" s="107">
        <f t="shared" si="14"/>
        <v>0</v>
      </c>
      <c r="N64" s="107">
        <f t="shared" si="14"/>
        <v>0</v>
      </c>
      <c r="O64" s="107">
        <f t="shared" si="14"/>
        <v>0</v>
      </c>
      <c r="P64" s="101">
        <f t="shared" si="11"/>
        <v>0</v>
      </c>
      <c r="Q64" s="100"/>
    </row>
    <row r="65" spans="1:20" ht="39.75" customHeight="1" x14ac:dyDescent="0.3">
      <c r="A65" s="94" t="s">
        <v>45</v>
      </c>
      <c r="B65" s="359" t="s">
        <v>50</v>
      </c>
      <c r="C65" s="108"/>
      <c r="D65" s="45"/>
      <c r="E65" s="45"/>
      <c r="F65" s="45"/>
      <c r="G65" s="45"/>
      <c r="H65" s="45"/>
      <c r="I65" s="45"/>
      <c r="J65" s="45"/>
      <c r="K65" s="45"/>
      <c r="L65" s="45"/>
      <c r="M65" s="45"/>
      <c r="N65" s="45"/>
      <c r="O65" s="45"/>
      <c r="P65" s="101">
        <f t="shared" si="11"/>
        <v>0</v>
      </c>
      <c r="Q65" s="100"/>
    </row>
    <row r="66" spans="1:20" x14ac:dyDescent="0.3">
      <c r="A66" s="94" t="s">
        <v>17</v>
      </c>
      <c r="B66" s="44">
        <v>0.25</v>
      </c>
      <c r="C66" s="98"/>
      <c r="D66" s="45"/>
      <c r="E66" s="45"/>
      <c r="F66" s="45"/>
      <c r="G66" s="45"/>
      <c r="H66" s="45"/>
      <c r="I66" s="45"/>
      <c r="J66" s="45"/>
      <c r="K66" s="45"/>
      <c r="L66" s="45"/>
      <c r="M66" s="45"/>
      <c r="N66" s="45"/>
      <c r="O66" s="45"/>
      <c r="P66" s="101">
        <f t="shared" si="11"/>
        <v>0</v>
      </c>
      <c r="Q66" s="100"/>
    </row>
    <row r="67" spans="1:20" x14ac:dyDescent="0.3">
      <c r="A67" s="94" t="s">
        <v>18</v>
      </c>
      <c r="B67" s="94"/>
      <c r="C67" s="98"/>
      <c r="D67" s="45"/>
      <c r="E67" s="45"/>
      <c r="F67" s="45"/>
      <c r="G67" s="45"/>
      <c r="H67" s="45"/>
      <c r="I67" s="45"/>
      <c r="J67" s="45"/>
      <c r="K67" s="45"/>
      <c r="L67" s="45"/>
      <c r="M67" s="45"/>
      <c r="N67" s="45"/>
      <c r="O67" s="45"/>
      <c r="P67" s="101">
        <f t="shared" si="11"/>
        <v>0</v>
      </c>
      <c r="Q67" s="100"/>
    </row>
    <row r="68" spans="1:20" s="4" customFormat="1" x14ac:dyDescent="0.3">
      <c r="A68" s="94" t="s">
        <v>20</v>
      </c>
      <c r="B68" s="44">
        <v>0.25</v>
      </c>
      <c r="C68" s="94"/>
      <c r="D68" s="46"/>
      <c r="E68" s="46"/>
      <c r="F68" s="46"/>
      <c r="G68" s="46"/>
      <c r="H68" s="46"/>
      <c r="I68" s="46"/>
      <c r="J68" s="46"/>
      <c r="K68" s="46"/>
      <c r="L68" s="46"/>
      <c r="M68" s="46"/>
      <c r="N68" s="46"/>
      <c r="O68" s="46"/>
      <c r="P68" s="109">
        <f t="shared" si="11"/>
        <v>0</v>
      </c>
      <c r="Q68" s="110"/>
      <c r="T68"/>
    </row>
    <row r="69" spans="1:20" s="2" customFormat="1" ht="17" customHeight="1" x14ac:dyDescent="0.3">
      <c r="A69" s="93" t="s">
        <v>28</v>
      </c>
      <c r="B69" s="92"/>
      <c r="C69" s="93"/>
      <c r="D69" s="102">
        <f t="shared" ref="D69:O69" si="15">SUM(D58:D68)-D60</f>
        <v>0</v>
      </c>
      <c r="E69" s="102">
        <f t="shared" si="15"/>
        <v>0</v>
      </c>
      <c r="F69" s="102">
        <f t="shared" si="15"/>
        <v>0</v>
      </c>
      <c r="G69" s="102">
        <f t="shared" si="15"/>
        <v>0</v>
      </c>
      <c r="H69" s="102">
        <f t="shared" si="15"/>
        <v>0</v>
      </c>
      <c r="I69" s="102">
        <f t="shared" si="15"/>
        <v>0</v>
      </c>
      <c r="J69" s="102">
        <f t="shared" si="15"/>
        <v>0</v>
      </c>
      <c r="K69" s="102">
        <f t="shared" si="15"/>
        <v>0</v>
      </c>
      <c r="L69" s="102">
        <f t="shared" si="15"/>
        <v>0</v>
      </c>
      <c r="M69" s="102">
        <f t="shared" si="15"/>
        <v>0</v>
      </c>
      <c r="N69" s="102">
        <f t="shared" si="15"/>
        <v>0</v>
      </c>
      <c r="O69" s="102">
        <f t="shared" si="15"/>
        <v>0</v>
      </c>
      <c r="P69" s="102">
        <f t="shared" si="11"/>
        <v>0</v>
      </c>
      <c r="Q69" s="103"/>
    </row>
    <row r="70" spans="1:20" x14ac:dyDescent="0.3">
      <c r="A70" s="100"/>
      <c r="B70" s="100"/>
      <c r="C70" s="100"/>
      <c r="D70" s="100"/>
      <c r="E70" s="100"/>
      <c r="F70" s="100"/>
      <c r="G70" s="100"/>
      <c r="H70" s="100"/>
      <c r="I70" s="100"/>
      <c r="J70" s="100"/>
      <c r="K70" s="100"/>
      <c r="L70" s="100"/>
      <c r="M70" s="100"/>
      <c r="N70" s="100"/>
      <c r="O70" s="100"/>
      <c r="P70" s="103"/>
      <c r="Q70" s="100"/>
      <c r="S70" s="2"/>
    </row>
    <row r="71" spans="1:20" s="2" customFormat="1" x14ac:dyDescent="0.3">
      <c r="A71" s="93" t="s">
        <v>174</v>
      </c>
      <c r="B71" s="92"/>
      <c r="C71" s="93"/>
      <c r="D71" s="102">
        <f t="shared" ref="D71:O71" si="16">D32-D55-D69</f>
        <v>0</v>
      </c>
      <c r="E71" s="102">
        <f t="shared" si="16"/>
        <v>0</v>
      </c>
      <c r="F71" s="102">
        <f t="shared" si="16"/>
        <v>0</v>
      </c>
      <c r="G71" s="102">
        <f t="shared" si="16"/>
        <v>0</v>
      </c>
      <c r="H71" s="102">
        <f t="shared" si="16"/>
        <v>0</v>
      </c>
      <c r="I71" s="102">
        <f t="shared" si="16"/>
        <v>0</v>
      </c>
      <c r="J71" s="102">
        <f t="shared" si="16"/>
        <v>0</v>
      </c>
      <c r="K71" s="102">
        <f t="shared" si="16"/>
        <v>0</v>
      </c>
      <c r="L71" s="102">
        <f t="shared" si="16"/>
        <v>0</v>
      </c>
      <c r="M71" s="102">
        <f t="shared" si="16"/>
        <v>0</v>
      </c>
      <c r="N71" s="102">
        <f t="shared" si="16"/>
        <v>0</v>
      </c>
      <c r="O71" s="102">
        <f t="shared" si="16"/>
        <v>0</v>
      </c>
      <c r="P71" s="102">
        <f>SUM(D71:O71)</f>
        <v>0</v>
      </c>
      <c r="Q71" s="103"/>
    </row>
    <row r="72" spans="1:20" s="2" customFormat="1" x14ac:dyDescent="0.3">
      <c r="A72" s="95"/>
      <c r="B72" s="95"/>
      <c r="C72" s="87"/>
      <c r="D72" s="103"/>
      <c r="E72" s="103"/>
      <c r="F72" s="103"/>
      <c r="G72" s="103"/>
      <c r="H72" s="103"/>
      <c r="I72" s="103"/>
      <c r="J72" s="103"/>
      <c r="K72" s="103"/>
      <c r="L72" s="103"/>
      <c r="M72" s="103"/>
      <c r="N72" s="103"/>
      <c r="O72" s="103"/>
      <c r="P72" s="103"/>
      <c r="Q72" s="103"/>
    </row>
    <row r="73" spans="1:20" s="2" customFormat="1" ht="39" x14ac:dyDescent="0.3">
      <c r="A73" s="89" t="s">
        <v>378</v>
      </c>
      <c r="B73" s="396" t="s">
        <v>379</v>
      </c>
      <c r="C73" s="396"/>
      <c r="D73" s="99" t="str">
        <f>D$4</f>
        <v>jan-25</v>
      </c>
      <c r="E73" s="99" t="str">
        <f t="shared" ref="E73:O73" si="17">E$4</f>
        <v>feb-25</v>
      </c>
      <c r="F73" s="99" t="str">
        <f t="shared" si="17"/>
        <v>mar-25</v>
      </c>
      <c r="G73" s="99" t="str">
        <f t="shared" si="17"/>
        <v>apr-25</v>
      </c>
      <c r="H73" s="99" t="str">
        <f t="shared" si="17"/>
        <v>maj-25</v>
      </c>
      <c r="I73" s="99" t="str">
        <f t="shared" si="17"/>
        <v>jun-25</v>
      </c>
      <c r="J73" s="99" t="str">
        <f t="shared" si="17"/>
        <v>jul-25</v>
      </c>
      <c r="K73" s="99" t="str">
        <f t="shared" si="17"/>
        <v>aug-25</v>
      </c>
      <c r="L73" s="99" t="str">
        <f t="shared" si="17"/>
        <v>sep-25</v>
      </c>
      <c r="M73" s="99" t="str">
        <f t="shared" si="17"/>
        <v>okt-25</v>
      </c>
      <c r="N73" s="99" t="str">
        <f t="shared" si="17"/>
        <v>nov-25</v>
      </c>
      <c r="O73" s="99" t="str">
        <f t="shared" si="17"/>
        <v>dec-25</v>
      </c>
      <c r="P73" s="99" t="s">
        <v>46</v>
      </c>
      <c r="Q73" s="103"/>
    </row>
    <row r="74" spans="1:20" x14ac:dyDescent="0.3">
      <c r="A74" s="168" t="s">
        <v>185</v>
      </c>
      <c r="B74" s="132"/>
      <c r="C74" s="144"/>
      <c r="D74" s="376">
        <f>'Beräkningshjälp Avskrivningar'!B38</f>
        <v>0</v>
      </c>
      <c r="E74" s="376">
        <f>'Beräkningshjälp Avskrivningar'!C38</f>
        <v>0</v>
      </c>
      <c r="F74" s="376">
        <f>'Beräkningshjälp Avskrivningar'!D38</f>
        <v>0</v>
      </c>
      <c r="G74" s="376">
        <f>'Beräkningshjälp Avskrivningar'!E38</f>
        <v>0</v>
      </c>
      <c r="H74" s="376">
        <f>'Beräkningshjälp Avskrivningar'!F38</f>
        <v>0</v>
      </c>
      <c r="I74" s="376">
        <f>'Beräkningshjälp Avskrivningar'!G38</f>
        <v>0</v>
      </c>
      <c r="J74" s="376">
        <f>'Beräkningshjälp Avskrivningar'!H38</f>
        <v>0</v>
      </c>
      <c r="K74" s="376">
        <f>'Beräkningshjälp Avskrivningar'!I38</f>
        <v>0</v>
      </c>
      <c r="L74" s="376">
        <f>'Beräkningshjälp Avskrivningar'!J38</f>
        <v>0</v>
      </c>
      <c r="M74" s="376">
        <f>'Beräkningshjälp Avskrivningar'!K38</f>
        <v>0</v>
      </c>
      <c r="N74" s="376">
        <f>'Beräkningshjälp Avskrivningar'!L38</f>
        <v>0</v>
      </c>
      <c r="O74" s="376">
        <f>'Beräkningshjälp Avskrivningar'!M38</f>
        <v>0</v>
      </c>
      <c r="P74" s="101">
        <f>SUM(D74:O74)</f>
        <v>0</v>
      </c>
      <c r="Q74" s="100"/>
    </row>
    <row r="75" spans="1:20" s="2" customFormat="1" x14ac:dyDescent="0.3">
      <c r="A75" s="93" t="s">
        <v>209</v>
      </c>
      <c r="B75" s="92"/>
      <c r="C75" s="93"/>
      <c r="D75" s="102">
        <f>D71-D74</f>
        <v>0</v>
      </c>
      <c r="E75" s="102">
        <f t="shared" ref="E75:O75" si="18">E71-E74</f>
        <v>0</v>
      </c>
      <c r="F75" s="102">
        <f t="shared" si="18"/>
        <v>0</v>
      </c>
      <c r="G75" s="102">
        <f t="shared" si="18"/>
        <v>0</v>
      </c>
      <c r="H75" s="102">
        <f t="shared" si="18"/>
        <v>0</v>
      </c>
      <c r="I75" s="102">
        <f t="shared" si="18"/>
        <v>0</v>
      </c>
      <c r="J75" s="102">
        <f t="shared" si="18"/>
        <v>0</v>
      </c>
      <c r="K75" s="102">
        <f t="shared" si="18"/>
        <v>0</v>
      </c>
      <c r="L75" s="102">
        <f t="shared" si="18"/>
        <v>0</v>
      </c>
      <c r="M75" s="102">
        <f t="shared" si="18"/>
        <v>0</v>
      </c>
      <c r="N75" s="102">
        <f t="shared" si="18"/>
        <v>0</v>
      </c>
      <c r="O75" s="102">
        <f t="shared" si="18"/>
        <v>0</v>
      </c>
      <c r="P75" s="102">
        <f>SUM(D75:O75)</f>
        <v>0</v>
      </c>
      <c r="Q75" s="103"/>
      <c r="S75"/>
    </row>
    <row r="76" spans="1:20" s="2" customFormat="1" x14ac:dyDescent="0.3">
      <c r="A76" s="95"/>
      <c r="B76" s="95"/>
      <c r="C76" s="87"/>
      <c r="D76" s="103"/>
      <c r="E76" s="103"/>
      <c r="F76" s="103"/>
      <c r="G76" s="103"/>
      <c r="H76" s="103"/>
      <c r="I76" s="103"/>
      <c r="J76" s="103"/>
      <c r="K76" s="103"/>
      <c r="L76" s="103"/>
      <c r="M76" s="103"/>
      <c r="N76" s="103"/>
      <c r="O76" s="103"/>
      <c r="P76" s="103"/>
      <c r="Q76" s="103"/>
      <c r="S76"/>
    </row>
    <row r="77" spans="1:20" s="2" customFormat="1" x14ac:dyDescent="0.3">
      <c r="A77" s="95"/>
      <c r="B77" s="95"/>
      <c r="C77" s="95"/>
      <c r="D77" s="99" t="str">
        <f>D$4</f>
        <v>jan-25</v>
      </c>
      <c r="E77" s="99" t="str">
        <f t="shared" ref="E77:O77" si="19">E$4</f>
        <v>feb-25</v>
      </c>
      <c r="F77" s="99" t="str">
        <f t="shared" si="19"/>
        <v>mar-25</v>
      </c>
      <c r="G77" s="99" t="str">
        <f t="shared" si="19"/>
        <v>apr-25</v>
      </c>
      <c r="H77" s="99" t="str">
        <f t="shared" si="19"/>
        <v>maj-25</v>
      </c>
      <c r="I77" s="99" t="str">
        <f t="shared" si="19"/>
        <v>jun-25</v>
      </c>
      <c r="J77" s="99" t="str">
        <f t="shared" si="19"/>
        <v>jul-25</v>
      </c>
      <c r="K77" s="99" t="str">
        <f t="shared" si="19"/>
        <v>aug-25</v>
      </c>
      <c r="L77" s="99" t="str">
        <f t="shared" si="19"/>
        <v>sep-25</v>
      </c>
      <c r="M77" s="99" t="str">
        <f t="shared" si="19"/>
        <v>okt-25</v>
      </c>
      <c r="N77" s="99" t="str">
        <f t="shared" si="19"/>
        <v>nov-25</v>
      </c>
      <c r="O77" s="99" t="str">
        <f t="shared" si="19"/>
        <v>dec-25</v>
      </c>
      <c r="P77" s="111" t="s">
        <v>46</v>
      </c>
      <c r="Q77" s="103"/>
    </row>
    <row r="78" spans="1:20" x14ac:dyDescent="0.3">
      <c r="A78" s="131" t="s">
        <v>21</v>
      </c>
      <c r="B78" s="129"/>
      <c r="C78" s="144"/>
      <c r="D78" s="33">
        <f>-'Likvid Bud År1'!F104-'Likvid Bud År1'!F108</f>
        <v>0</v>
      </c>
      <c r="E78" s="33">
        <f>-'Likvid Bud År1'!G104-'Likvid Bud År1'!G108</f>
        <v>0</v>
      </c>
      <c r="F78" s="33">
        <f>-'Likvid Bud År1'!H104-'Likvid Bud År1'!H108</f>
        <v>0</v>
      </c>
      <c r="G78" s="33">
        <f>-'Likvid Bud År1'!I104-'Likvid Bud År1'!I108</f>
        <v>0</v>
      </c>
      <c r="H78" s="33">
        <f>-'Likvid Bud År1'!J104-'Likvid Bud År1'!J108</f>
        <v>0</v>
      </c>
      <c r="I78" s="33">
        <f>-'Likvid Bud År1'!K104-'Likvid Bud År1'!K108</f>
        <v>0</v>
      </c>
      <c r="J78" s="33">
        <f>-'Likvid Bud År1'!L104-'Likvid Bud År1'!L108</f>
        <v>0</v>
      </c>
      <c r="K78" s="33">
        <f>-'Likvid Bud År1'!M104-'Likvid Bud År1'!M108</f>
        <v>0</v>
      </c>
      <c r="L78" s="33">
        <f>-'Likvid Bud År1'!N104-'Likvid Bud År1'!N108</f>
        <v>0</v>
      </c>
      <c r="M78" s="33">
        <f>-'Likvid Bud År1'!O104-'Likvid Bud År1'!O108</f>
        <v>0</v>
      </c>
      <c r="N78" s="33">
        <f>-'Likvid Bud År1'!P104-'Likvid Bud År1'!P108</f>
        <v>0</v>
      </c>
      <c r="O78" s="33">
        <f>-'Likvid Bud År1'!Q104-'Likvid Bud År1'!Q108</f>
        <v>0</v>
      </c>
      <c r="P78" s="101">
        <f>SUM(D78:O78)</f>
        <v>0</v>
      </c>
      <c r="Q78" s="103"/>
      <c r="S78" s="62"/>
    </row>
    <row r="79" spans="1:20" x14ac:dyDescent="0.3">
      <c r="A79" s="100"/>
      <c r="B79" s="100"/>
      <c r="C79" s="100"/>
      <c r="D79" s="100"/>
      <c r="E79" s="100"/>
      <c r="F79" s="100"/>
      <c r="G79" s="100"/>
      <c r="H79" s="100"/>
      <c r="I79" s="100"/>
      <c r="J79" s="100"/>
      <c r="K79" s="100"/>
      <c r="L79" s="100"/>
      <c r="M79" s="100"/>
      <c r="N79" s="100"/>
      <c r="O79" s="100"/>
      <c r="P79" s="103"/>
      <c r="Q79" s="100"/>
      <c r="S79" s="62"/>
    </row>
    <row r="80" spans="1:20" s="2" customFormat="1" x14ac:dyDescent="0.3">
      <c r="A80" s="92" t="s">
        <v>31</v>
      </c>
      <c r="B80" s="92"/>
      <c r="C80" s="93"/>
      <c r="D80" s="102">
        <f t="shared" ref="D80:O80" si="20">D75-D78</f>
        <v>0</v>
      </c>
      <c r="E80" s="102">
        <f t="shared" si="20"/>
        <v>0</v>
      </c>
      <c r="F80" s="102">
        <f t="shared" si="20"/>
        <v>0</v>
      </c>
      <c r="G80" s="102">
        <f t="shared" si="20"/>
        <v>0</v>
      </c>
      <c r="H80" s="102">
        <f t="shared" si="20"/>
        <v>0</v>
      </c>
      <c r="I80" s="102">
        <f t="shared" si="20"/>
        <v>0</v>
      </c>
      <c r="J80" s="102">
        <f t="shared" si="20"/>
        <v>0</v>
      </c>
      <c r="K80" s="102">
        <f t="shared" si="20"/>
        <v>0</v>
      </c>
      <c r="L80" s="102">
        <f t="shared" si="20"/>
        <v>0</v>
      </c>
      <c r="M80" s="102">
        <f t="shared" si="20"/>
        <v>0</v>
      </c>
      <c r="N80" s="102">
        <f t="shared" si="20"/>
        <v>0</v>
      </c>
      <c r="O80" s="102">
        <f t="shared" si="20"/>
        <v>0</v>
      </c>
      <c r="P80" s="102">
        <f>SUM(D80:O80)</f>
        <v>0</v>
      </c>
      <c r="Q80" s="103"/>
      <c r="S80" s="62"/>
    </row>
    <row r="81" spans="1:17" x14ac:dyDescent="0.3">
      <c r="A81" s="100"/>
      <c r="B81" s="100"/>
      <c r="C81" s="100"/>
      <c r="D81" s="100"/>
      <c r="E81" s="100"/>
      <c r="F81" s="100"/>
      <c r="G81" s="100"/>
      <c r="H81" s="100"/>
      <c r="I81" s="100"/>
      <c r="J81" s="100"/>
      <c r="K81" s="100"/>
      <c r="L81" s="100"/>
      <c r="M81" s="100"/>
      <c r="N81" s="100"/>
      <c r="O81" s="100"/>
      <c r="P81" s="103"/>
      <c r="Q81" s="100"/>
    </row>
    <row r="82" spans="1:17" ht="12.5" x14ac:dyDescent="0.25">
      <c r="A82"/>
      <c r="B82"/>
      <c r="P82"/>
    </row>
    <row r="83" spans="1:17" ht="12.5" x14ac:dyDescent="0.25">
      <c r="A83" s="62"/>
      <c r="B83"/>
      <c r="P83"/>
    </row>
    <row r="84" spans="1:17" ht="24.5" customHeight="1" x14ac:dyDescent="0.25">
      <c r="A84"/>
      <c r="B84"/>
      <c r="P84"/>
    </row>
    <row r="85" spans="1:17" ht="24.5" customHeight="1" x14ac:dyDescent="0.25">
      <c r="A85"/>
      <c r="B85"/>
      <c r="P85"/>
    </row>
    <row r="86" spans="1:17" ht="12.5" x14ac:dyDescent="0.25">
      <c r="A86"/>
      <c r="B86"/>
      <c r="P86"/>
    </row>
    <row r="87" spans="1:17" ht="12.5" x14ac:dyDescent="0.25">
      <c r="A87"/>
      <c r="B87"/>
      <c r="P87"/>
    </row>
    <row r="89" spans="1:17" x14ac:dyDescent="0.3">
      <c r="A89"/>
    </row>
  </sheetData>
  <sheetProtection sheet="1" formatCells="0" formatColumns="0" formatRows="0"/>
  <mergeCells count="5">
    <mergeCell ref="A25:D25"/>
    <mergeCell ref="A2:D2"/>
    <mergeCell ref="B73:C73"/>
    <mergeCell ref="A57:B57"/>
    <mergeCell ref="E2:F2"/>
  </mergeCells>
  <phoneticPr fontId="45" type="noConversion"/>
  <conditionalFormatting sqref="D27:O27">
    <cfRule type="expression" dxfId="16" priority="3">
      <formula>IF(LagerHantering=2,TRUE,FALSE)</formula>
    </cfRule>
  </conditionalFormatting>
  <conditionalFormatting sqref="P27">
    <cfRule type="expression" dxfId="15" priority="1">
      <formula>IF(LagerHantering=2,TRUE,FALSE)</formula>
    </cfRule>
  </conditionalFormatting>
  <dataValidations count="4">
    <dataValidation type="list" allowBlank="1" showInputMessage="1" showErrorMessage="1" sqref="B66 B68 B38:B54 B5:B12 B16:B21" xr:uid="{00000000-0002-0000-0200-000000000000}">
      <formula1>TblIntTyp</formula1>
    </dataValidation>
    <dataValidation type="list" allowBlank="1" showInputMessage="1" showErrorMessage="1" sqref="C5:C12 C38:C54 C16:C21" xr:uid="{00000000-0002-0000-0200-000001000000}">
      <formula1>TblKredTid</formula1>
    </dataValidation>
    <dataValidation type="list" allowBlank="1" showInputMessage="1" showErrorMessage="1" sqref="A25:D25" xr:uid="{00000000-0002-0000-0200-000002000000}">
      <formula1>TblLagerHantering</formula1>
    </dataValidation>
    <dataValidation type="whole" allowBlank="1" showInputMessage="1" showErrorMessage="1" sqref="H3" xr:uid="{00000000-0002-0000-0200-000003000000}">
      <formula1>2016</formula1>
      <formula2>2100</formula2>
    </dataValidation>
  </dataValidations>
  <hyperlinks>
    <hyperlink ref="B73:C73" location="CalcHelpDep" display="Beräkn hjälp Avskrivn" xr:uid="{00000000-0004-0000-0200-000000000000}"/>
  </hyperlinks>
  <pageMargins left="0.23622047244094491" right="0.23622047244094491" top="0.74803149606299213" bottom="0.74803149606299213" header="0.31496062992125984" footer="0.31496062992125984"/>
  <pageSetup paperSize="9" scale="56" orientation="portrait" r:id="rId1"/>
  <headerFooter>
    <oddFooter>&amp;L_x000D_&amp;1#&amp;"Calibri"&amp;10&amp;K000000 Intern information</oddFooter>
  </headerFooter>
  <rowBreaks count="2" manualBreakCount="2">
    <brk id="32" max="16383" man="1"/>
    <brk id="56" max="16383" man="1"/>
  </rowBreaks>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tabColor theme="8"/>
  </sheetPr>
  <dimension ref="A1:AO151"/>
  <sheetViews>
    <sheetView showGridLines="0" showZeros="0" workbookViewId="0">
      <selection activeCell="F94" sqref="F94"/>
    </sheetView>
  </sheetViews>
  <sheetFormatPr defaultColWidth="8.6328125" defaultRowHeight="12.5" outlineLevelRow="1" x14ac:dyDescent="0.25"/>
  <cols>
    <col min="1" max="1" width="28.453125" style="4" customWidth="1"/>
    <col min="2" max="2" width="8.453125" hidden="1" customWidth="1"/>
    <col min="3" max="3" width="7.6328125" customWidth="1" collapsed="1"/>
    <col min="4" max="4" width="8.36328125" customWidth="1"/>
    <col min="5" max="5" width="8.1796875" customWidth="1"/>
    <col min="6" max="17" width="10.6328125" customWidth="1"/>
    <col min="18" max="18" width="10.81640625" customWidth="1"/>
    <col min="19" max="19" width="2.6328125" customWidth="1"/>
    <col min="31" max="39" width="9.1796875" customWidth="1"/>
  </cols>
  <sheetData>
    <row r="1" spans="1:41" ht="18" x14ac:dyDescent="0.4">
      <c r="A1" s="85" t="str">
        <f>"Likviditetsbudget enskild firma/HB "&amp;'Res Bud År1'!D4&amp;" till "&amp;'Res Bud År1'!O4</f>
        <v>Likviditetsbudget enskild firma/HB jan-25 till dec-25</v>
      </c>
      <c r="B1" s="86"/>
      <c r="C1" s="86"/>
      <c r="D1" s="86"/>
      <c r="E1" s="86"/>
      <c r="F1" s="86"/>
      <c r="G1" s="86"/>
      <c r="H1" s="86"/>
      <c r="I1" s="86"/>
      <c r="J1" s="86"/>
      <c r="K1" s="86"/>
      <c r="L1" s="86"/>
      <c r="M1" s="86"/>
      <c r="N1" s="86"/>
      <c r="O1" s="86"/>
      <c r="P1" s="86"/>
      <c r="Q1" s="86"/>
      <c r="R1" s="86"/>
      <c r="S1" s="86"/>
    </row>
    <row r="2" spans="1:41" ht="17.5" x14ac:dyDescent="0.35">
      <c r="A2" s="127">
        <f>FtgNamn</f>
        <v>0</v>
      </c>
      <c r="B2" s="86"/>
      <c r="C2" s="86"/>
      <c r="D2" s="86"/>
      <c r="E2" s="398">
        <f>Kapitalbehov!D2</f>
        <v>0</v>
      </c>
      <c r="F2" s="398"/>
      <c r="G2" s="86"/>
      <c r="H2" s="86"/>
      <c r="I2" s="86"/>
      <c r="J2" s="86"/>
      <c r="K2" s="86"/>
      <c r="L2" s="86"/>
      <c r="M2" s="86"/>
      <c r="N2" s="86"/>
      <c r="O2" s="86"/>
      <c r="P2" s="86"/>
      <c r="Q2" s="86"/>
      <c r="R2" s="86"/>
      <c r="S2" s="86"/>
    </row>
    <row r="3" spans="1:41" ht="18" hidden="1" outlineLevel="1" x14ac:dyDescent="0.4">
      <c r="A3" s="85"/>
      <c r="B3" s="86"/>
      <c r="C3" s="86"/>
      <c r="D3" s="86"/>
      <c r="E3" s="86"/>
      <c r="F3" s="86"/>
      <c r="G3" s="86"/>
      <c r="H3" s="86"/>
      <c r="I3" s="86"/>
      <c r="J3" s="86"/>
      <c r="K3" s="86"/>
      <c r="L3" s="86"/>
      <c r="M3" s="86"/>
      <c r="N3" s="86"/>
      <c r="O3" s="86"/>
      <c r="P3" s="86"/>
      <c r="Q3" s="86"/>
      <c r="R3" s="86"/>
      <c r="S3" s="86"/>
    </row>
    <row r="4" spans="1:41" ht="13" hidden="1" outlineLevel="1" x14ac:dyDescent="0.3">
      <c r="A4" s="89" t="s">
        <v>52</v>
      </c>
      <c r="B4" s="89"/>
      <c r="C4" s="89"/>
      <c r="D4" s="89"/>
      <c r="E4" s="89"/>
      <c r="F4" s="99" t="str">
        <f>'Res Bud År1'!D$4</f>
        <v>jan-25</v>
      </c>
      <c r="G4" s="99" t="str">
        <f>'Res Bud År1'!E$4</f>
        <v>feb-25</v>
      </c>
      <c r="H4" s="99" t="str">
        <f>'Res Bud År1'!F$4</f>
        <v>mar-25</v>
      </c>
      <c r="I4" s="99" t="str">
        <f>'Res Bud År1'!G$4</f>
        <v>apr-25</v>
      </c>
      <c r="J4" s="99" t="str">
        <f>'Res Bud År1'!H$4</f>
        <v>maj-25</v>
      </c>
      <c r="K4" s="99" t="str">
        <f>'Res Bud År1'!I$4</f>
        <v>jun-25</v>
      </c>
      <c r="L4" s="99" t="str">
        <f>'Res Bud År1'!J$4</f>
        <v>jul-25</v>
      </c>
      <c r="M4" s="99" t="str">
        <f>'Res Bud År1'!K$4</f>
        <v>aug-25</v>
      </c>
      <c r="N4" s="99" t="str">
        <f>'Res Bud År1'!L$4</f>
        <v>sep-25</v>
      </c>
      <c r="O4" s="99" t="str">
        <f>'Res Bud År1'!M$4</f>
        <v>okt-25</v>
      </c>
      <c r="P4" s="99" t="str">
        <f>'Res Bud År1'!N$4</f>
        <v>nov-25</v>
      </c>
      <c r="Q4" s="99" t="str">
        <f>'Res Bud År1'!O$4</f>
        <v>dec-25</v>
      </c>
      <c r="R4" s="99" t="s">
        <v>46</v>
      </c>
      <c r="S4" s="86"/>
      <c r="AG4" s="2"/>
      <c r="AH4" s="2"/>
      <c r="AI4" s="2"/>
      <c r="AJ4" s="2"/>
      <c r="AK4" s="2"/>
      <c r="AL4" s="2"/>
      <c r="AM4" s="2"/>
      <c r="AN4" s="2"/>
      <c r="AO4" s="2"/>
    </row>
    <row r="5" spans="1:41" hidden="1" outlineLevel="1" x14ac:dyDescent="0.25">
      <c r="A5" s="94" t="s">
        <v>0</v>
      </c>
      <c r="B5" s="98"/>
      <c r="C5" s="98"/>
      <c r="D5" s="98"/>
      <c r="E5" s="98"/>
      <c r="F5" s="107">
        <f>IF(OR('Res Bud År1'!$C5="Kontant",'Res Bud År1'!$C5=""),'Res Bud År1'!$D5,0)</f>
        <v>0</v>
      </c>
      <c r="G5" s="107">
        <f>IF(OR('Res Bud År1'!$C5="Kontant",'Res Bud År1'!$C5=""),'Res Bud År1'!$E5,0)+IF('Res Bud År1'!$C5=30,'Res Bud År1'!$D5,0)</f>
        <v>0</v>
      </c>
      <c r="H5" s="107">
        <f>IF(OR('Res Bud År1'!$C5="Kontant",'Res Bud År1'!$C5=""),'Res Bud År1'!$F5,0)+IF('Res Bud År1'!$C5=30,'Res Bud År1'!$E5,0)+IF('Res Bud År1'!$C5=60,'Res Bud År1'!$D5,0)</f>
        <v>0</v>
      </c>
      <c r="I5" s="107">
        <f>IF(OR('Res Bud År1'!$C5="Kontant",'Res Bud År1'!$C5=""),'Res Bud År1'!$G5,0)+IF('Res Bud År1'!$C5=30,'Res Bud År1'!$F5,0)+IF('Res Bud År1'!$C5=60,'Res Bud År1'!$E5,0)+IF('Res Bud År1'!$C5=90,'Res Bud År1'!$D5,0)</f>
        <v>0</v>
      </c>
      <c r="J5" s="107">
        <f>IF(OR('Res Bud År1'!$C5="Kontant",'Res Bud År1'!$C5=""),'Res Bud År1'!$H5,0)+IF('Res Bud År1'!$C5=30,'Res Bud År1'!$G5,0)+IF('Res Bud År1'!$C5=60,'Res Bud År1'!$F5,0)+IF('Res Bud År1'!$C5=90,'Res Bud År1'!$E5,0)</f>
        <v>0</v>
      </c>
      <c r="K5" s="107">
        <f>IF(OR('Res Bud År1'!$C5="Kontant",'Res Bud År1'!$C5=""),'Res Bud År1'!$I5,0)+IF('Res Bud År1'!$C5=30,'Res Bud År1'!$H5,0)+IF('Res Bud År1'!$C5=60,'Res Bud År1'!$G5,0)+IF('Res Bud År1'!$C5=90,'Res Bud År1'!$F5,0)</f>
        <v>0</v>
      </c>
      <c r="L5" s="107">
        <f>IF(OR('Res Bud År1'!$C5="Kontant",'Res Bud År1'!$C5=""),'Res Bud År1'!$J5,0)+IF('Res Bud År1'!$C5=30,'Res Bud År1'!$I5,0)+IF('Res Bud År1'!$C5=60,'Res Bud År1'!$H5,0)+IF('Res Bud År1'!$C5=90,'Res Bud År1'!$G5,0)</f>
        <v>0</v>
      </c>
      <c r="M5" s="107">
        <f>IF(OR('Res Bud År1'!$C5="Kontant",'Res Bud År1'!$C5=""),'Res Bud År1'!$K5,0)+IF('Res Bud År1'!$C5=30,'Res Bud År1'!$J5,0)+IF('Res Bud År1'!$C5=60,'Res Bud År1'!$I5,0)+IF('Res Bud År1'!$C5=90,'Res Bud År1'!$H5,0)</f>
        <v>0</v>
      </c>
      <c r="N5" s="107">
        <f>IF(OR('Res Bud År1'!$C5="Kontant",'Res Bud År1'!$C5=""),'Res Bud År1'!$L5,0)+IF('Res Bud År1'!$C5=30,'Res Bud År1'!$K5,0)+IF('Res Bud År1'!$C5=60,'Res Bud År1'!$J5,0)+IF('Res Bud År1'!$C5=90,'Res Bud År1'!$I5,0)</f>
        <v>0</v>
      </c>
      <c r="O5" s="107">
        <f>IF(OR('Res Bud År1'!$C5="Kontant",'Res Bud År1'!$C5=""),'Res Bud År1'!$M5,0)+IF('Res Bud År1'!$C5=30,'Res Bud År1'!$L5,0)+IF('Res Bud År1'!$C5=60,'Res Bud År1'!$K5,0)+IF('Res Bud År1'!$C5=90,'Res Bud År1'!$J5,0)</f>
        <v>0</v>
      </c>
      <c r="P5" s="107">
        <f>IF(OR('Res Bud År1'!$C5="Kontant",'Res Bud År1'!$C5=""),'Res Bud År1'!$N5,0)+IF('Res Bud År1'!$C5=30,'Res Bud År1'!$M5,0)+IF('Res Bud År1'!$C5=60,'Res Bud År1'!$L5,0)+IF('Res Bud År1'!$C5=90,'Res Bud År1'!$K5,0)</f>
        <v>0</v>
      </c>
      <c r="Q5" s="107">
        <f>IF(OR('Res Bud År1'!$C5="Kontant",'Res Bud År1'!$C5=""),'Res Bud År1'!$O5,0)+IF('Res Bud År1'!$C5=30,'Res Bud År1'!$N5,0)+IF('Res Bud År1'!$C5=60,'Res Bud År1'!$M5,0)+IF('Res Bud År1'!$C5=90,'Res Bud År1'!$L5,0)</f>
        <v>0</v>
      </c>
      <c r="R5" s="107">
        <f>SUM(F5:Q5)</f>
        <v>0</v>
      </c>
      <c r="S5" s="86"/>
    </row>
    <row r="6" spans="1:41" hidden="1" outlineLevel="1" x14ac:dyDescent="0.25">
      <c r="A6" s="94" t="s">
        <v>0</v>
      </c>
      <c r="B6" s="98"/>
      <c r="C6" s="98"/>
      <c r="D6" s="98"/>
      <c r="E6" s="98"/>
      <c r="F6" s="107">
        <f>IF(OR('Res Bud År1'!$C6="Kontant",'Res Bud År1'!$C6=""),'Res Bud År1'!$D6,0)</f>
        <v>0</v>
      </c>
      <c r="G6" s="107">
        <f>IF(OR('Res Bud År1'!$C6="Kontant",'Res Bud År1'!$C6=""),'Res Bud År1'!$E6,0)+IF('Res Bud År1'!$C6=30,'Res Bud År1'!$D6,0)</f>
        <v>0</v>
      </c>
      <c r="H6" s="107">
        <f>IF(OR('Res Bud År1'!$C6="Kontant",'Res Bud År1'!$C6=""),'Res Bud År1'!$F6,0)+IF('Res Bud År1'!$C6=30,'Res Bud År1'!$E6,0)+IF('Res Bud År1'!$C6=60,'Res Bud År1'!$D6,0)</f>
        <v>0</v>
      </c>
      <c r="I6" s="107">
        <f>IF(OR('Res Bud År1'!$C6="Kontant",'Res Bud År1'!$C6=""),'Res Bud År1'!$G6,0)+IF('Res Bud År1'!$C6=30,'Res Bud År1'!$F6,0)+IF('Res Bud År1'!$C6=60,'Res Bud År1'!$E6,0)+IF('Res Bud År1'!$C6=90,'Res Bud År1'!$D6,0)</f>
        <v>0</v>
      </c>
      <c r="J6" s="107">
        <f>IF(OR('Res Bud År1'!$C6="Kontant",'Res Bud År1'!$C6=""),'Res Bud År1'!$H6,0)+IF('Res Bud År1'!$C6=30,'Res Bud År1'!$G6,0)+IF('Res Bud År1'!$C6=60,'Res Bud År1'!$F6,0)+IF('Res Bud År1'!$C6=90,'Res Bud År1'!$E6,0)</f>
        <v>0</v>
      </c>
      <c r="K6" s="107">
        <f>IF(OR('Res Bud År1'!$C6="Kontant",'Res Bud År1'!$C6=""),'Res Bud År1'!$I6,0)+IF('Res Bud År1'!$C6=30,'Res Bud År1'!$H6,0)+IF('Res Bud År1'!$C6=60,'Res Bud År1'!$G6,0)+IF('Res Bud År1'!$C6=90,'Res Bud År1'!$F6,0)</f>
        <v>0</v>
      </c>
      <c r="L6" s="107">
        <f>IF(OR('Res Bud År1'!$C6="Kontant",'Res Bud År1'!$C6=""),'Res Bud År1'!$J6,0)+IF('Res Bud År1'!$C6=30,'Res Bud År1'!$I6,0)+IF('Res Bud År1'!$C6=60,'Res Bud År1'!$H6,0)+IF('Res Bud År1'!$C6=90,'Res Bud År1'!$G6,0)</f>
        <v>0</v>
      </c>
      <c r="M6" s="107">
        <f>IF(OR('Res Bud År1'!$C6="Kontant",'Res Bud År1'!$C6=""),'Res Bud År1'!$K6,0)+IF('Res Bud År1'!$C6=30,'Res Bud År1'!$J6,0)+IF('Res Bud År1'!$C6=60,'Res Bud År1'!$I6,0)+IF('Res Bud År1'!$C6=90,'Res Bud År1'!$H6,0)</f>
        <v>0</v>
      </c>
      <c r="N6" s="107">
        <f>IF(OR('Res Bud År1'!$C6="Kontant",'Res Bud År1'!$C6=""),'Res Bud År1'!$L6,0)+IF('Res Bud År1'!$C6=30,'Res Bud År1'!$K6,0)+IF('Res Bud År1'!$C6=60,'Res Bud År1'!$J6,0)+IF('Res Bud År1'!$C6=90,'Res Bud År1'!$I6,0)</f>
        <v>0</v>
      </c>
      <c r="O6" s="107">
        <f>IF(OR('Res Bud År1'!$C6="Kontant",'Res Bud År1'!$C6=""),'Res Bud År1'!$M6,0)+IF('Res Bud År1'!$C6=30,'Res Bud År1'!$L6,0)+IF('Res Bud År1'!$C6=60,'Res Bud År1'!$K6,0)+IF('Res Bud År1'!$C6=90,'Res Bud År1'!$J6,0)</f>
        <v>0</v>
      </c>
      <c r="P6" s="107">
        <f>IF(OR('Res Bud År1'!$C6="Kontant",'Res Bud År1'!$C6=""),'Res Bud År1'!$N6,0)+IF('Res Bud År1'!$C6=30,'Res Bud År1'!$M6,0)+IF('Res Bud År1'!$C6=60,'Res Bud År1'!$L6,0)+IF('Res Bud År1'!$C6=90,'Res Bud År1'!$K6,0)</f>
        <v>0</v>
      </c>
      <c r="Q6" s="107">
        <f>IF(OR('Res Bud År1'!$C6="Kontant",'Res Bud År1'!$C6=""),'Res Bud År1'!$O6,0)+IF('Res Bud År1'!$C6=30,'Res Bud År1'!$N6,0)+IF('Res Bud År1'!$C6=60,'Res Bud År1'!$M6,0)+IF('Res Bud År1'!$C6=90,'Res Bud År1'!$L6,0)</f>
        <v>0</v>
      </c>
      <c r="R6" s="107">
        <f t="shared" ref="R6:R9" si="0">SUM(F6:Q6)</f>
        <v>0</v>
      </c>
      <c r="S6" s="86"/>
    </row>
    <row r="7" spans="1:41" hidden="1" outlineLevel="1" x14ac:dyDescent="0.25">
      <c r="A7" s="94" t="s">
        <v>0</v>
      </c>
      <c r="B7" s="98"/>
      <c r="C7" s="98"/>
      <c r="D7" s="98"/>
      <c r="E7" s="98"/>
      <c r="F7" s="107">
        <f>IF(OR('Res Bud År1'!$C7="Kontant",'Res Bud År1'!$C7=""),'Res Bud År1'!$D7,0)</f>
        <v>0</v>
      </c>
      <c r="G7" s="107">
        <f>IF(OR('Res Bud År1'!$C7="Kontant",'Res Bud År1'!$C7=""),'Res Bud År1'!$E7,0)+IF('Res Bud År1'!$C7=30,'Res Bud År1'!$D7,0)</f>
        <v>0</v>
      </c>
      <c r="H7" s="107">
        <f>IF(OR('Res Bud År1'!$C7="Kontant",'Res Bud År1'!$C7=""),'Res Bud År1'!$F7,0)+IF('Res Bud År1'!$C7=30,'Res Bud År1'!$E7,0)+IF('Res Bud År1'!$C7=60,'Res Bud År1'!$D7,0)</f>
        <v>0</v>
      </c>
      <c r="I7" s="107">
        <f>IF(OR('Res Bud År1'!$C7="Kontant",'Res Bud År1'!$C7=""),'Res Bud År1'!$G7,0)+IF('Res Bud År1'!$C7=30,'Res Bud År1'!$F7,0)+IF('Res Bud År1'!$C7=60,'Res Bud År1'!$E7,0)+IF('Res Bud År1'!$C7=90,'Res Bud År1'!$D7,0)</f>
        <v>0</v>
      </c>
      <c r="J7" s="107">
        <f>IF(OR('Res Bud År1'!$C7="Kontant",'Res Bud År1'!$C7=""),'Res Bud År1'!$H7,0)+IF('Res Bud År1'!$C7=30,'Res Bud År1'!$G7,0)+IF('Res Bud År1'!$C7=60,'Res Bud År1'!$F7,0)+IF('Res Bud År1'!$C7=90,'Res Bud År1'!$E7,0)</f>
        <v>0</v>
      </c>
      <c r="K7" s="107">
        <f>IF(OR('Res Bud År1'!$C7="Kontant",'Res Bud År1'!$C7=""),'Res Bud År1'!$I7,0)+IF('Res Bud År1'!$C7=30,'Res Bud År1'!$H7,0)+IF('Res Bud År1'!$C7=60,'Res Bud År1'!$G7,0)+IF('Res Bud År1'!$C7=90,'Res Bud År1'!$F7,0)</f>
        <v>0</v>
      </c>
      <c r="L7" s="107">
        <f>IF(OR('Res Bud År1'!$C7="Kontant",'Res Bud År1'!$C7=""),'Res Bud År1'!$J7,0)+IF('Res Bud År1'!$C7=30,'Res Bud År1'!$I7,0)+IF('Res Bud År1'!$C7=60,'Res Bud År1'!$H7,0)+IF('Res Bud År1'!$C7=90,'Res Bud År1'!$G7,0)</f>
        <v>0</v>
      </c>
      <c r="M7" s="107">
        <f>IF(OR('Res Bud År1'!$C7="Kontant",'Res Bud År1'!$C7=""),'Res Bud År1'!$K7,0)+IF('Res Bud År1'!$C7=30,'Res Bud År1'!$J7,0)+IF('Res Bud År1'!$C7=60,'Res Bud År1'!$I7,0)+IF('Res Bud År1'!$C7=90,'Res Bud År1'!$H7,0)</f>
        <v>0</v>
      </c>
      <c r="N7" s="107">
        <f>IF(OR('Res Bud År1'!$C7="Kontant",'Res Bud År1'!$C7=""),'Res Bud År1'!$L7,0)+IF('Res Bud År1'!$C7=30,'Res Bud År1'!$K7,0)+IF('Res Bud År1'!$C7=60,'Res Bud År1'!$J7,0)+IF('Res Bud År1'!$C7=90,'Res Bud År1'!$I7,0)</f>
        <v>0</v>
      </c>
      <c r="O7" s="107">
        <f>IF(OR('Res Bud År1'!$C7="Kontant",'Res Bud År1'!$C7=""),'Res Bud År1'!$M7,0)+IF('Res Bud År1'!$C7=30,'Res Bud År1'!$L7,0)+IF('Res Bud År1'!$C7=60,'Res Bud År1'!$K7,0)+IF('Res Bud År1'!$C7=90,'Res Bud År1'!$J7,0)</f>
        <v>0</v>
      </c>
      <c r="P7" s="107">
        <f>IF(OR('Res Bud År1'!$C7="Kontant",'Res Bud År1'!$C7=""),'Res Bud År1'!$N7,0)+IF('Res Bud År1'!$C7=30,'Res Bud År1'!$M7,0)+IF('Res Bud År1'!$C7=60,'Res Bud År1'!$L7,0)+IF('Res Bud År1'!$C7=90,'Res Bud År1'!$K7,0)</f>
        <v>0</v>
      </c>
      <c r="Q7" s="107">
        <f>IF(OR('Res Bud År1'!$C7="Kontant",'Res Bud År1'!$C7=""),'Res Bud År1'!$O7,0)+IF('Res Bud År1'!$C7=30,'Res Bud År1'!$N7,0)+IF('Res Bud År1'!$C7=60,'Res Bud År1'!$M7,0)+IF('Res Bud År1'!$C7=90,'Res Bud År1'!$L7,0)</f>
        <v>0</v>
      </c>
      <c r="R7" s="107">
        <f t="shared" si="0"/>
        <v>0</v>
      </c>
      <c r="S7" s="86"/>
    </row>
    <row r="8" spans="1:41" hidden="1" outlineLevel="1" x14ac:dyDescent="0.25">
      <c r="A8" s="94" t="s">
        <v>0</v>
      </c>
      <c r="B8" s="98"/>
      <c r="C8" s="98"/>
      <c r="D8" s="98"/>
      <c r="E8" s="98"/>
      <c r="F8" s="107">
        <f>IF(OR('Res Bud År1'!$C8="Kontant",'Res Bud År1'!$C8=""),'Res Bud År1'!$D8,0)</f>
        <v>0</v>
      </c>
      <c r="G8" s="107">
        <f>IF(OR('Res Bud År1'!$C8="Kontant",'Res Bud År1'!$C8=""),'Res Bud År1'!$E8,0)+IF('Res Bud År1'!$C8=30,'Res Bud År1'!$D8,0)</f>
        <v>0</v>
      </c>
      <c r="H8" s="107">
        <f>IF(OR('Res Bud År1'!$C8="Kontant",'Res Bud År1'!$C8=""),'Res Bud År1'!$F8,0)+IF('Res Bud År1'!$C8=30,'Res Bud År1'!$E8,0)+IF('Res Bud År1'!$C8=60,'Res Bud År1'!$D8,0)</f>
        <v>0</v>
      </c>
      <c r="I8" s="107">
        <f>IF(OR('Res Bud År1'!$C8="Kontant",'Res Bud År1'!$C8=""),'Res Bud År1'!$G8,0)+IF('Res Bud År1'!$C8=30,'Res Bud År1'!$F8,0)+IF('Res Bud År1'!$C8=60,'Res Bud År1'!$E8,0)+IF('Res Bud År1'!$C8=90,'Res Bud År1'!$D8,0)</f>
        <v>0</v>
      </c>
      <c r="J8" s="107">
        <f>IF(OR('Res Bud År1'!$C8="Kontant",'Res Bud År1'!$C8=""),'Res Bud År1'!$H8,0)+IF('Res Bud År1'!$C8=30,'Res Bud År1'!$G8,0)+IF('Res Bud År1'!$C8=60,'Res Bud År1'!$F8,0)+IF('Res Bud År1'!$C8=90,'Res Bud År1'!$E8,0)</f>
        <v>0</v>
      </c>
      <c r="K8" s="107">
        <f>IF(OR('Res Bud År1'!$C8="Kontant",'Res Bud År1'!$C8=""),'Res Bud År1'!$I8,0)+IF('Res Bud År1'!$C8=30,'Res Bud År1'!$H8,0)+IF('Res Bud År1'!$C8=60,'Res Bud År1'!$G8,0)+IF('Res Bud År1'!$C8=90,'Res Bud År1'!$F8,0)</f>
        <v>0</v>
      </c>
      <c r="L8" s="107">
        <f>IF(OR('Res Bud År1'!$C8="Kontant",'Res Bud År1'!$C8=""),'Res Bud År1'!$J8,0)+IF('Res Bud År1'!$C8=30,'Res Bud År1'!$I8,0)+IF('Res Bud År1'!$C8=60,'Res Bud År1'!$H8,0)+IF('Res Bud År1'!$C8=90,'Res Bud År1'!$G8,0)</f>
        <v>0</v>
      </c>
      <c r="M8" s="107">
        <f>IF(OR('Res Bud År1'!$C8="Kontant",'Res Bud År1'!$C8=""),'Res Bud År1'!$K8,0)+IF('Res Bud År1'!$C8=30,'Res Bud År1'!$J8,0)+IF('Res Bud År1'!$C8=60,'Res Bud År1'!$I8,0)+IF('Res Bud År1'!$C8=90,'Res Bud År1'!$H8,0)</f>
        <v>0</v>
      </c>
      <c r="N8" s="107">
        <f>IF(OR('Res Bud År1'!$C8="Kontant",'Res Bud År1'!$C8=""),'Res Bud År1'!$L8,0)+IF('Res Bud År1'!$C8=30,'Res Bud År1'!$K8,0)+IF('Res Bud År1'!$C8=60,'Res Bud År1'!$J8,0)+IF('Res Bud År1'!$C8=90,'Res Bud År1'!$I8,0)</f>
        <v>0</v>
      </c>
      <c r="O8" s="107">
        <f>IF(OR('Res Bud År1'!$C8="Kontant",'Res Bud År1'!$C8=""),'Res Bud År1'!$M8,0)+IF('Res Bud År1'!$C8=30,'Res Bud År1'!$L8,0)+IF('Res Bud År1'!$C8=60,'Res Bud År1'!$K8,0)+IF('Res Bud År1'!$C8=90,'Res Bud År1'!$J8,0)</f>
        <v>0</v>
      </c>
      <c r="P8" s="107">
        <f>IF(OR('Res Bud År1'!$C8="Kontant",'Res Bud År1'!$C8=""),'Res Bud År1'!$N8,0)+IF('Res Bud År1'!$C8=30,'Res Bud År1'!$M8,0)+IF('Res Bud År1'!$C8=60,'Res Bud År1'!$L8,0)+IF('Res Bud År1'!$C8=90,'Res Bud År1'!$K8,0)</f>
        <v>0</v>
      </c>
      <c r="Q8" s="107">
        <f>IF(OR('Res Bud År1'!$C8="Kontant",'Res Bud År1'!$C8=""),'Res Bud År1'!$O8,0)+IF('Res Bud År1'!$C8=30,'Res Bud År1'!$N8,0)+IF('Res Bud År1'!$C8=60,'Res Bud År1'!$M8,0)+IF('Res Bud År1'!$C8=90,'Res Bud År1'!$L8,0)</f>
        <v>0</v>
      </c>
      <c r="R8" s="107">
        <f t="shared" si="0"/>
        <v>0</v>
      </c>
      <c r="S8" s="86"/>
    </row>
    <row r="9" spans="1:41" hidden="1" outlineLevel="1" x14ac:dyDescent="0.25">
      <c r="A9" s="94" t="s">
        <v>0</v>
      </c>
      <c r="B9" s="98"/>
      <c r="C9" s="98"/>
      <c r="D9" s="98"/>
      <c r="E9" s="98"/>
      <c r="F9" s="107">
        <f>IF(OR('Res Bud År1'!$C9="Kontant",'Res Bud År1'!$C9=""),'Res Bud År1'!$D9,0)</f>
        <v>0</v>
      </c>
      <c r="G9" s="107">
        <f>IF(OR('Res Bud År1'!$C9="Kontant",'Res Bud År1'!$C9=""),'Res Bud År1'!$E9,0)+IF('Res Bud År1'!$C9=30,'Res Bud År1'!$D9,0)</f>
        <v>0</v>
      </c>
      <c r="H9" s="107">
        <f>IF(OR('Res Bud År1'!$C9="Kontant",'Res Bud År1'!$C9=""),'Res Bud År1'!$F9,0)+IF('Res Bud År1'!$C9=30,'Res Bud År1'!$E9,0)+IF('Res Bud År1'!$C9=60,'Res Bud År1'!$D9,0)</f>
        <v>0</v>
      </c>
      <c r="I9" s="107">
        <f>IF(OR('Res Bud År1'!$C9="Kontant",'Res Bud År1'!$C9=""),'Res Bud År1'!$G9,0)+IF('Res Bud År1'!$C9=30,'Res Bud År1'!$F9,0)+IF('Res Bud År1'!$C9=60,'Res Bud År1'!$E9,0)+IF('Res Bud År1'!$C9=90,'Res Bud År1'!$D9,0)</f>
        <v>0</v>
      </c>
      <c r="J9" s="107">
        <f>IF(OR('Res Bud År1'!$C9="Kontant",'Res Bud År1'!$C9=""),'Res Bud År1'!$H9,0)+IF('Res Bud År1'!$C9=30,'Res Bud År1'!$G9,0)+IF('Res Bud År1'!$C9=60,'Res Bud År1'!$F9,0)+IF('Res Bud År1'!$C9=90,'Res Bud År1'!$E9,0)</f>
        <v>0</v>
      </c>
      <c r="K9" s="107">
        <f>IF(OR('Res Bud År1'!$C9="Kontant",'Res Bud År1'!$C9=""),'Res Bud År1'!$I9,0)+IF('Res Bud År1'!$C9=30,'Res Bud År1'!$H9,0)+IF('Res Bud År1'!$C9=60,'Res Bud År1'!$G9,0)+IF('Res Bud År1'!$C9=90,'Res Bud År1'!$F9,0)</f>
        <v>0</v>
      </c>
      <c r="L9" s="107">
        <f>IF(OR('Res Bud År1'!$C9="Kontant",'Res Bud År1'!$C9=""),'Res Bud År1'!$J9,0)+IF('Res Bud År1'!$C9=30,'Res Bud År1'!$I9,0)+IF('Res Bud År1'!$C9=60,'Res Bud År1'!$H9,0)+IF('Res Bud År1'!$C9=90,'Res Bud År1'!$G9,0)</f>
        <v>0</v>
      </c>
      <c r="M9" s="107">
        <f>IF(OR('Res Bud År1'!$C9="Kontant",'Res Bud År1'!$C9=""),'Res Bud År1'!$K9,0)+IF('Res Bud År1'!$C9=30,'Res Bud År1'!$J9,0)+IF('Res Bud År1'!$C9=60,'Res Bud År1'!$I9,0)+IF('Res Bud År1'!$C9=90,'Res Bud År1'!$H9,0)</f>
        <v>0</v>
      </c>
      <c r="N9" s="107">
        <f>IF(OR('Res Bud År1'!$C9="Kontant",'Res Bud År1'!$C9=""),'Res Bud År1'!$L9,0)+IF('Res Bud År1'!$C9=30,'Res Bud År1'!$K9,0)+IF('Res Bud År1'!$C9=60,'Res Bud År1'!$J9,0)+IF('Res Bud År1'!$C9=90,'Res Bud År1'!$I9,0)</f>
        <v>0</v>
      </c>
      <c r="O9" s="107">
        <f>IF(OR('Res Bud År1'!$C9="Kontant",'Res Bud År1'!$C9=""),'Res Bud År1'!$M9,0)+IF('Res Bud År1'!$C9=30,'Res Bud År1'!$L9,0)+IF('Res Bud År1'!$C9=60,'Res Bud År1'!$K9,0)+IF('Res Bud År1'!$C9=90,'Res Bud År1'!$J9,0)</f>
        <v>0</v>
      </c>
      <c r="P9" s="107">
        <f>IF(OR('Res Bud År1'!$C9="Kontant",'Res Bud År1'!$C9=""),'Res Bud År1'!$N9,0)+IF('Res Bud År1'!$C9=30,'Res Bud År1'!$M9,0)+IF('Res Bud År1'!$C9=60,'Res Bud År1'!$L9,0)+IF('Res Bud År1'!$C9=90,'Res Bud År1'!$K9,0)</f>
        <v>0</v>
      </c>
      <c r="Q9" s="107">
        <f>IF(OR('Res Bud År1'!$C9="Kontant",'Res Bud År1'!$C9=""),'Res Bud År1'!$O9,0)+IF('Res Bud År1'!$C9=30,'Res Bud År1'!$N9,0)+IF('Res Bud År1'!$C9=60,'Res Bud År1'!$M9,0)+IF('Res Bud År1'!$C9=90,'Res Bud År1'!$L9,0)</f>
        <v>0</v>
      </c>
      <c r="R9" s="107">
        <f t="shared" si="0"/>
        <v>0</v>
      </c>
      <c r="S9" s="86"/>
    </row>
    <row r="10" spans="1:41" hidden="1" outlineLevel="1" x14ac:dyDescent="0.25">
      <c r="A10" s="94" t="s">
        <v>0</v>
      </c>
      <c r="B10" s="98"/>
      <c r="C10" s="98"/>
      <c r="D10" s="98"/>
      <c r="E10" s="98"/>
      <c r="F10" s="107">
        <f>IF(OR('Res Bud År1'!$C10="Kontant",'Res Bud År1'!$C10=""),'Res Bud År1'!$D10,0)</f>
        <v>0</v>
      </c>
      <c r="G10" s="107">
        <f>IF(OR('Res Bud År1'!$C10="Kontant",'Res Bud År1'!$C10=""),'Res Bud År1'!$E10,0)+IF('Res Bud År1'!$C10=30,'Res Bud År1'!$D10,0)</f>
        <v>0</v>
      </c>
      <c r="H10" s="107">
        <f>IF(OR('Res Bud År1'!$C10="Kontant",'Res Bud År1'!$C10=""),'Res Bud År1'!$F10,0)+IF('Res Bud År1'!$C10=30,'Res Bud År1'!$E10,0)+IF('Res Bud År1'!$C10=60,'Res Bud År1'!$D10,0)</f>
        <v>0</v>
      </c>
      <c r="I10" s="107">
        <f>IF(OR('Res Bud År1'!$C10="Kontant",'Res Bud År1'!$C10=""),'Res Bud År1'!$G10,0)+IF('Res Bud År1'!$C10=30,'Res Bud År1'!$F10,0)+IF('Res Bud År1'!$C10=60,'Res Bud År1'!$E10,0)+IF('Res Bud År1'!$C10=90,'Res Bud År1'!$D10,0)</f>
        <v>0</v>
      </c>
      <c r="J10" s="107">
        <f>IF(OR('Res Bud År1'!$C10="Kontant",'Res Bud År1'!$C10=""),'Res Bud År1'!$H10,0)+IF('Res Bud År1'!$C10=30,'Res Bud År1'!$G10,0)+IF('Res Bud År1'!$C10=60,'Res Bud År1'!$F10,0)+IF('Res Bud År1'!$C10=90,'Res Bud År1'!$E10,0)</f>
        <v>0</v>
      </c>
      <c r="K10" s="107">
        <f>IF(OR('Res Bud År1'!$C10="Kontant",'Res Bud År1'!$C10=""),'Res Bud År1'!$I10,0)+IF('Res Bud År1'!$C10=30,'Res Bud År1'!$H10,0)+IF('Res Bud År1'!$C10=60,'Res Bud År1'!$G10,0)+IF('Res Bud År1'!$C10=90,'Res Bud År1'!$F10,0)</f>
        <v>0</v>
      </c>
      <c r="L10" s="107">
        <f>IF(OR('Res Bud År1'!$C10="Kontant",'Res Bud År1'!$C10=""),'Res Bud År1'!$J10,0)+IF('Res Bud År1'!$C10=30,'Res Bud År1'!$I10,0)+IF('Res Bud År1'!$C10=60,'Res Bud År1'!$H10,0)+IF('Res Bud År1'!$C10=90,'Res Bud År1'!$G10,0)</f>
        <v>0</v>
      </c>
      <c r="M10" s="107">
        <f>IF(OR('Res Bud År1'!$C10="Kontant",'Res Bud År1'!$C10=""),'Res Bud År1'!$K10,0)+IF('Res Bud År1'!$C10=30,'Res Bud År1'!$J10,0)+IF('Res Bud År1'!$C10=60,'Res Bud År1'!$I10,0)+IF('Res Bud År1'!$C10=90,'Res Bud År1'!$H10,0)</f>
        <v>0</v>
      </c>
      <c r="N10" s="107">
        <f>IF(OR('Res Bud År1'!$C10="Kontant",'Res Bud År1'!$C10=""),'Res Bud År1'!$L10,0)+IF('Res Bud År1'!$C10=30,'Res Bud År1'!$K10,0)+IF('Res Bud År1'!$C10=60,'Res Bud År1'!$J10,0)+IF('Res Bud År1'!$C10=90,'Res Bud År1'!$I10,0)</f>
        <v>0</v>
      </c>
      <c r="O10" s="107">
        <f>IF(OR('Res Bud År1'!$C10="Kontant",'Res Bud År1'!$C10=""),'Res Bud År1'!$M10,0)+IF('Res Bud År1'!$C10=30,'Res Bud År1'!$L10,0)+IF('Res Bud År1'!$C10=60,'Res Bud År1'!$K10,0)+IF('Res Bud År1'!$C10=90,'Res Bud År1'!$J10,0)</f>
        <v>0</v>
      </c>
      <c r="P10" s="107">
        <f>IF(OR('Res Bud År1'!$C10="Kontant",'Res Bud År1'!$C10=""),'Res Bud År1'!$N10,0)+IF('Res Bud År1'!$C10=30,'Res Bud År1'!$M10,0)+IF('Res Bud År1'!$C10=60,'Res Bud År1'!$L10,0)+IF('Res Bud År1'!$C10=90,'Res Bud År1'!$K10,0)</f>
        <v>0</v>
      </c>
      <c r="Q10" s="107">
        <f>IF(OR('Res Bud År1'!$C10="Kontant",'Res Bud År1'!$C10=""),'Res Bud År1'!$O10,0)+IF('Res Bud År1'!$C10=30,'Res Bud År1'!$N10,0)+IF('Res Bud År1'!$C10=60,'Res Bud År1'!$M10,0)+IF('Res Bud År1'!$C10=90,'Res Bud År1'!$L10,0)</f>
        <v>0</v>
      </c>
      <c r="R10" s="107">
        <f>SUM(F10:Q10)</f>
        <v>0</v>
      </c>
      <c r="S10" s="86"/>
    </row>
    <row r="11" spans="1:41" hidden="1" outlineLevel="1" x14ac:dyDescent="0.25">
      <c r="A11" s="94"/>
      <c r="B11" s="98"/>
      <c r="C11" s="98"/>
      <c r="D11" s="98"/>
      <c r="E11" s="98"/>
      <c r="F11" s="107"/>
      <c r="G11" s="107"/>
      <c r="H11" s="107"/>
      <c r="I11" s="107"/>
      <c r="J11" s="107"/>
      <c r="K11" s="107"/>
      <c r="L11" s="107"/>
      <c r="M11" s="107"/>
      <c r="N11" s="107"/>
      <c r="O11" s="107"/>
      <c r="P11" s="107"/>
      <c r="Q11" s="107"/>
      <c r="R11" s="107"/>
      <c r="S11" s="86"/>
    </row>
    <row r="12" spans="1:41" hidden="1" outlineLevel="1" x14ac:dyDescent="0.25">
      <c r="A12" s="94" t="s">
        <v>0</v>
      </c>
      <c r="B12" s="98"/>
      <c r="C12" s="98"/>
      <c r="D12" s="98"/>
      <c r="E12" s="98"/>
      <c r="F12" s="107">
        <f>IF(OR('Res Bud År1'!$C12="Kontant",'Res Bud År1'!$C12=""),'Res Bud År1'!$D12,0)</f>
        <v>0</v>
      </c>
      <c r="G12" s="107">
        <f>IF(OR('Res Bud År1'!$C12="Kontant",'Res Bud År1'!$C12=""),'Res Bud År1'!$E12,0)+IF('Res Bud År1'!$C12=30,'Res Bud År1'!$D12,0)</f>
        <v>0</v>
      </c>
      <c r="H12" s="107">
        <f>IF(OR('Res Bud År1'!$C12="Kontant",'Res Bud År1'!$C12=""),'Res Bud År1'!$F12,0)+IF('Res Bud År1'!$C12=30,'Res Bud År1'!$E12,0)+IF('Res Bud År1'!$C12=60,'Res Bud År1'!$D12,0)</f>
        <v>0</v>
      </c>
      <c r="I12" s="107">
        <f>IF(OR('Res Bud År1'!$C12="Kontant",'Res Bud År1'!$C12=""),'Res Bud År1'!$G12,0)+IF('Res Bud År1'!$C12=30,'Res Bud År1'!$F12,0)+IF('Res Bud År1'!$C12=60,'Res Bud År1'!$E12,0)+IF('Res Bud År1'!$C12=90,'Res Bud År1'!$D12,0)</f>
        <v>0</v>
      </c>
      <c r="J12" s="107">
        <f>IF(OR('Res Bud År1'!$C12="Kontant",'Res Bud År1'!$C12=""),'Res Bud År1'!$H12,0)+IF('Res Bud År1'!$C12=30,'Res Bud År1'!$G12,0)+IF('Res Bud År1'!$C12=60,'Res Bud År1'!$F12,0)+IF('Res Bud År1'!$C12=90,'Res Bud År1'!$E12,0)</f>
        <v>0</v>
      </c>
      <c r="K12" s="107">
        <f>IF(OR('Res Bud År1'!$C12="Kontant",'Res Bud År1'!$C12=""),'Res Bud År1'!$I12,0)+IF('Res Bud År1'!$C12=30,'Res Bud År1'!$H12,0)+IF('Res Bud År1'!$C12=60,'Res Bud År1'!$G12,0)+IF('Res Bud År1'!$C12=90,'Res Bud År1'!$F12,0)</f>
        <v>0</v>
      </c>
      <c r="L12" s="107">
        <f>IF(OR('Res Bud År1'!$C12="Kontant",'Res Bud År1'!$C12=""),'Res Bud År1'!$J12,0)+IF('Res Bud År1'!$C12=30,'Res Bud År1'!$I12,0)+IF('Res Bud År1'!$C12=60,'Res Bud År1'!$H12,0)+IF('Res Bud År1'!$C12=90,'Res Bud År1'!$G12,0)</f>
        <v>0</v>
      </c>
      <c r="M12" s="107">
        <f>IF(OR('Res Bud År1'!$C12="Kontant",'Res Bud År1'!$C12=""),'Res Bud År1'!$K12,0)+IF('Res Bud År1'!$C12=30,'Res Bud År1'!$J12,0)+IF('Res Bud År1'!$C12=60,'Res Bud År1'!$I12,0)+IF('Res Bud År1'!$C12=90,'Res Bud År1'!$H12,0)</f>
        <v>0</v>
      </c>
      <c r="N12" s="107">
        <f>IF(OR('Res Bud År1'!$C12="Kontant",'Res Bud År1'!$C12=""),'Res Bud År1'!$L12,0)+IF('Res Bud År1'!$C12=30,'Res Bud År1'!$K12,0)+IF('Res Bud År1'!$C12=60,'Res Bud År1'!$J12,0)+IF('Res Bud År1'!$C12=90,'Res Bud År1'!$I12,0)</f>
        <v>0</v>
      </c>
      <c r="O12" s="107">
        <f>IF(OR('Res Bud År1'!$C12="Kontant",'Res Bud År1'!$C12=""),'Res Bud År1'!$M12,0)+IF('Res Bud År1'!$C12=30,'Res Bud År1'!$L12,0)+IF('Res Bud År1'!$C12=60,'Res Bud År1'!$K12,0)+IF('Res Bud År1'!$C12=90,'Res Bud År1'!$J12,0)</f>
        <v>0</v>
      </c>
      <c r="P12" s="107">
        <f>IF(OR('Res Bud År1'!$C12="Kontant",'Res Bud År1'!$C12=""),'Res Bud År1'!$N12,0)+IF('Res Bud År1'!$C12=30,'Res Bud År1'!$M12,0)+IF('Res Bud År1'!$C12=60,'Res Bud År1'!$L12,0)+IF('Res Bud År1'!$C12=90,'Res Bud År1'!$K12,0)</f>
        <v>0</v>
      </c>
      <c r="Q12" s="107">
        <f>IF(OR('Res Bud År1'!$C12="Kontant",'Res Bud År1'!$C12=""),'Res Bud År1'!$O12,0)+IF('Res Bud År1'!$C12=30,'Res Bud År1'!$N12,0)+IF('Res Bud År1'!$C12=60,'Res Bud År1'!$M12,0)+IF('Res Bud År1'!$C12=90,'Res Bud År1'!$L12,0)</f>
        <v>0</v>
      </c>
      <c r="R12" s="107">
        <f>SUM(F12:Q12)</f>
        <v>0</v>
      </c>
      <c r="S12" s="86"/>
    </row>
    <row r="13" spans="1:41" ht="13" hidden="1" outlineLevel="1" x14ac:dyDescent="0.3">
      <c r="A13" s="92" t="s">
        <v>23</v>
      </c>
      <c r="B13" s="93"/>
      <c r="C13" s="93"/>
      <c r="D13" s="93"/>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86"/>
      <c r="AG13" s="2"/>
      <c r="AH13" s="2"/>
      <c r="AI13" s="2"/>
      <c r="AJ13" s="2"/>
      <c r="AK13" s="2"/>
      <c r="AL13" s="2"/>
      <c r="AM13" s="2"/>
      <c r="AN13" s="2"/>
      <c r="AO13" s="2"/>
    </row>
    <row r="14" spans="1:41" hidden="1" outlineLevel="1" x14ac:dyDescent="0.25">
      <c r="A14" s="100"/>
      <c r="B14" s="100"/>
      <c r="C14" s="100"/>
      <c r="D14" s="100"/>
      <c r="E14" s="100"/>
      <c r="F14" s="100"/>
      <c r="G14" s="100"/>
      <c r="H14" s="100"/>
      <c r="I14" s="100"/>
      <c r="J14" s="100"/>
      <c r="K14" s="100"/>
      <c r="L14" s="100"/>
      <c r="M14" s="100"/>
      <c r="N14" s="100"/>
      <c r="O14" s="100"/>
      <c r="P14" s="100"/>
      <c r="Q14" s="100"/>
      <c r="R14" s="100"/>
      <c r="S14" s="86"/>
    </row>
    <row r="15" spans="1:41" ht="13" hidden="1" outlineLevel="1" x14ac:dyDescent="0.3">
      <c r="A15" s="89" t="s">
        <v>53</v>
      </c>
      <c r="B15" s="89"/>
      <c r="C15" s="89"/>
      <c r="D15" s="89"/>
      <c r="E15" s="89"/>
      <c r="F15" s="99" t="s">
        <v>71</v>
      </c>
      <c r="G15" s="99" t="s">
        <v>72</v>
      </c>
      <c r="H15" s="99" t="s">
        <v>73</v>
      </c>
      <c r="I15" s="99" t="s">
        <v>74</v>
      </c>
      <c r="J15" s="99" t="s">
        <v>75</v>
      </c>
      <c r="K15" s="99" t="s">
        <v>76</v>
      </c>
      <c r="L15" s="99" t="s">
        <v>77</v>
      </c>
      <c r="M15" s="99" t="s">
        <v>78</v>
      </c>
      <c r="N15" s="99" t="s">
        <v>79</v>
      </c>
      <c r="O15" s="99" t="s">
        <v>80</v>
      </c>
      <c r="P15" s="99" t="s">
        <v>81</v>
      </c>
      <c r="Q15" s="99" t="s">
        <v>82</v>
      </c>
      <c r="R15" s="99" t="s">
        <v>46</v>
      </c>
      <c r="S15" s="86"/>
    </row>
    <row r="16" spans="1:41" ht="30" hidden="1" customHeight="1" outlineLevel="1" x14ac:dyDescent="0.25">
      <c r="A16" s="94" t="s">
        <v>1</v>
      </c>
      <c r="B16" s="98"/>
      <c r="C16" s="98"/>
      <c r="D16" s="98"/>
      <c r="E16" s="98"/>
      <c r="F16" s="107">
        <f>IF(OR('Res Bud År1'!$C16="Kontant",'Res Bud År1'!$C16=""),'Res Bud År1'!$D16,0)</f>
        <v>0</v>
      </c>
      <c r="G16" s="107">
        <f>IF(OR('Res Bud År1'!$C16="Kontant",'Res Bud År1'!$C16=""),'Res Bud År1'!$E16,0)+IF('Res Bud År1'!$C16=30,'Res Bud År1'!$D16,0)</f>
        <v>0</v>
      </c>
      <c r="H16" s="107">
        <f>IF(OR('Res Bud År1'!$C16="Kontant",'Res Bud År1'!$C16=""),'Res Bud År1'!$F16,0)+IF('Res Bud År1'!$C16=30,'Res Bud År1'!$E16,0)+IF('Res Bud År1'!$C16=60,'Res Bud År1'!$D16,0)</f>
        <v>0</v>
      </c>
      <c r="I16" s="107">
        <f>IF(OR('Res Bud År1'!$C16="Kontant",'Res Bud År1'!$C16=""),'Res Bud År1'!$G16,0)+IF('Res Bud År1'!$C16=30,'Res Bud År1'!$F16,0)+IF('Res Bud År1'!$C16=60,'Res Bud År1'!$E16,0)+IF('Res Bud År1'!$C16=90,'Res Bud År1'!$D16,0)</f>
        <v>0</v>
      </c>
      <c r="J16" s="107">
        <f>IF(OR('Res Bud År1'!$C16="Kontant",'Res Bud År1'!$C16=""),'Res Bud År1'!$H16,0)+IF('Res Bud År1'!$C16=30,'Res Bud År1'!$G16,0)+IF('Res Bud År1'!$C16=60,'Res Bud År1'!$F16,0)+IF('Res Bud År1'!$C16=90,'Res Bud År1'!$E16,0)</f>
        <v>0</v>
      </c>
      <c r="K16" s="107">
        <f>IF(OR('Res Bud År1'!$C16="Kontant",'Res Bud År1'!$C16=""),'Res Bud År1'!$I16,0)+IF('Res Bud År1'!$C16=30,'Res Bud År1'!$H16,0)+IF('Res Bud År1'!$C16=60,'Res Bud År1'!$G16,0)+IF('Res Bud År1'!$C16=90,'Res Bud År1'!$F16,0)</f>
        <v>0</v>
      </c>
      <c r="L16" s="107">
        <f>IF(OR('Res Bud År1'!$C16="Kontant",'Res Bud År1'!$C16=""),'Res Bud År1'!$J16,0)+IF('Res Bud År1'!$C16=30,'Res Bud År1'!$I16,0)+IF('Res Bud År1'!$C16=60,'Res Bud År1'!$H16,0)+IF('Res Bud År1'!$C16=90,'Res Bud År1'!$G16,0)</f>
        <v>0</v>
      </c>
      <c r="M16" s="107">
        <f>IF(OR('Res Bud År1'!$C16="Kontant",'Res Bud År1'!$C16=""),'Res Bud År1'!$K16,0)+IF('Res Bud År1'!$C16=30,'Res Bud År1'!$J16,0)+IF('Res Bud År1'!$C16=60,'Res Bud År1'!$I16,0)+IF('Res Bud År1'!$C16=90,'Res Bud År1'!$H16,0)</f>
        <v>0</v>
      </c>
      <c r="N16" s="107">
        <f>IF(OR('Res Bud År1'!$C16="Kontant",'Res Bud År1'!$C16=""),'Res Bud År1'!$L16,0)+IF('Res Bud År1'!$C16=30,'Res Bud År1'!$K16,0)+IF('Res Bud År1'!$C16=60,'Res Bud År1'!$J16,0)+IF('Res Bud År1'!$C16=90,'Res Bud År1'!$I16,0)</f>
        <v>0</v>
      </c>
      <c r="O16" s="107">
        <f>IF(OR('Res Bud År1'!$C16="Kontant",'Res Bud År1'!$C16=""),'Res Bud År1'!$M16,0)+IF('Res Bud År1'!$C16=30,'Res Bud År1'!$L16,0)+IF('Res Bud År1'!$C16=60,'Res Bud År1'!$K16,0)+IF('Res Bud År1'!$C16=90,'Res Bud År1'!$J16,0)</f>
        <v>0</v>
      </c>
      <c r="P16" s="107">
        <f>IF(OR('Res Bud År1'!$C16="Kontant",'Res Bud År1'!$C16=""),'Res Bud År1'!$N16,0)+IF('Res Bud År1'!$C16=30,'Res Bud År1'!$M16,0)+IF('Res Bud År1'!$C16=60,'Res Bud År1'!$L16,0)+IF('Res Bud År1'!$C16=90,'Res Bud År1'!$K16,0)</f>
        <v>0</v>
      </c>
      <c r="Q16" s="107">
        <f>IF(OR('Res Bud År1'!$C16="Kontant",'Res Bud År1'!$C16=""),'Res Bud År1'!$O16,0)+IF('Res Bud År1'!$C16=30,'Res Bud År1'!$N16,0)+IF('Res Bud År1'!$C16=60,'Res Bud År1'!$M16,0)+IF('Res Bud År1'!$C16=90,'Res Bud År1'!$L16,0)</f>
        <v>0</v>
      </c>
      <c r="R16" s="107">
        <f>SUM(F16:Q16)</f>
        <v>0</v>
      </c>
      <c r="S16" s="86"/>
    </row>
    <row r="17" spans="1:41" ht="30" hidden="1" customHeight="1" outlineLevel="1" x14ac:dyDescent="0.25">
      <c r="A17" s="94" t="s">
        <v>1</v>
      </c>
      <c r="B17" s="98"/>
      <c r="C17" s="98"/>
      <c r="D17" s="98"/>
      <c r="E17" s="98"/>
      <c r="F17" s="107">
        <f>IF(OR('Res Bud År1'!$C17="Kontant",'Res Bud År1'!$C17=""),'Res Bud År1'!$D17,0)</f>
        <v>0</v>
      </c>
      <c r="G17" s="107">
        <f>IF(OR('Res Bud År1'!$C17="Kontant",'Res Bud År1'!$C17=""),'Res Bud År1'!$E17,0)+IF('Res Bud År1'!$C17=30,'Res Bud År1'!$D17,0)</f>
        <v>0</v>
      </c>
      <c r="H17" s="107">
        <f>IF(OR('Res Bud År1'!$C17="Kontant",'Res Bud År1'!$C17=""),'Res Bud År1'!$F17,0)+IF('Res Bud År1'!$C17=30,'Res Bud År1'!$E17,0)+IF('Res Bud År1'!$C17=60,'Res Bud År1'!$D17,0)</f>
        <v>0</v>
      </c>
      <c r="I17" s="107">
        <f>IF(OR('Res Bud År1'!$C17="Kontant",'Res Bud År1'!$C17=""),'Res Bud År1'!$G17,0)+IF('Res Bud År1'!$C17=30,'Res Bud År1'!$F17,0)+IF('Res Bud År1'!$C17=60,'Res Bud År1'!$E17,0)+IF('Res Bud År1'!$C17=90,'Res Bud År1'!$D17,0)</f>
        <v>0</v>
      </c>
      <c r="J17" s="107">
        <f>IF(OR('Res Bud År1'!$C17="Kontant",'Res Bud År1'!$C17=""),'Res Bud År1'!$H17,0)+IF('Res Bud År1'!$C17=30,'Res Bud År1'!$G17,0)+IF('Res Bud År1'!$C17=60,'Res Bud År1'!$F17,0)+IF('Res Bud År1'!$C17=90,'Res Bud År1'!$E17,0)</f>
        <v>0</v>
      </c>
      <c r="K17" s="107">
        <f>IF(OR('Res Bud År1'!$C17="Kontant",'Res Bud År1'!$C17=""),'Res Bud År1'!$I17,0)+IF('Res Bud År1'!$C17=30,'Res Bud År1'!$H17,0)+IF('Res Bud År1'!$C17=60,'Res Bud År1'!$G17,0)+IF('Res Bud År1'!$C17=90,'Res Bud År1'!$F17,0)</f>
        <v>0</v>
      </c>
      <c r="L17" s="107">
        <f>IF(OR('Res Bud År1'!$C17="Kontant",'Res Bud År1'!$C17=""),'Res Bud År1'!$J17,0)+IF('Res Bud År1'!$C17=30,'Res Bud År1'!$I17,0)+IF('Res Bud År1'!$C17=60,'Res Bud År1'!$H17,0)+IF('Res Bud År1'!$C17=90,'Res Bud År1'!$G17,0)</f>
        <v>0</v>
      </c>
      <c r="M17" s="107">
        <f>IF(OR('Res Bud År1'!$C17="Kontant",'Res Bud År1'!$C17=""),'Res Bud År1'!$K17,0)+IF('Res Bud År1'!$C17=30,'Res Bud År1'!$J17,0)+IF('Res Bud År1'!$C17=60,'Res Bud År1'!$I17,0)+IF('Res Bud År1'!$C17=90,'Res Bud År1'!$H17,0)</f>
        <v>0</v>
      </c>
      <c r="N17" s="107">
        <f>IF(OR('Res Bud År1'!$C17="Kontant",'Res Bud År1'!$C17=""),'Res Bud År1'!$L17,0)+IF('Res Bud År1'!$C17=30,'Res Bud År1'!$K17,0)+IF('Res Bud År1'!$C17=60,'Res Bud År1'!$J17,0)+IF('Res Bud År1'!$C17=90,'Res Bud År1'!$I17,0)</f>
        <v>0</v>
      </c>
      <c r="O17" s="107">
        <f>IF(OR('Res Bud År1'!$C17="Kontant",'Res Bud År1'!$C17=""),'Res Bud År1'!$M17,0)+IF('Res Bud År1'!$C17=30,'Res Bud År1'!$L17,0)+IF('Res Bud År1'!$C17=60,'Res Bud År1'!$K17,0)+IF('Res Bud År1'!$C17=90,'Res Bud År1'!$J17,0)</f>
        <v>0</v>
      </c>
      <c r="P17" s="107">
        <f>IF(OR('Res Bud År1'!$C17="Kontant",'Res Bud År1'!$C17=""),'Res Bud År1'!$N17,0)+IF('Res Bud År1'!$C17=30,'Res Bud År1'!$M17,0)+IF('Res Bud År1'!$C17=60,'Res Bud År1'!$L17,0)+IF('Res Bud År1'!$C17=90,'Res Bud År1'!$K17,0)</f>
        <v>0</v>
      </c>
      <c r="Q17" s="107">
        <f>IF(OR('Res Bud År1'!$C17="Kontant",'Res Bud År1'!$C17=""),'Res Bud År1'!$O17,0)+IF('Res Bud År1'!$C17=30,'Res Bud År1'!$N17,0)+IF('Res Bud År1'!$C17=60,'Res Bud År1'!$M17,0)+IF('Res Bud År1'!$C17=90,'Res Bud År1'!$L17,0)</f>
        <v>0</v>
      </c>
      <c r="R17" s="107">
        <f t="shared" ref="R17:R18" si="2">SUM(F17:Q17)</f>
        <v>0</v>
      </c>
      <c r="S17" s="86"/>
    </row>
    <row r="18" spans="1:41" ht="30" hidden="1" customHeight="1" outlineLevel="1" x14ac:dyDescent="0.25">
      <c r="A18" s="94" t="s">
        <v>1</v>
      </c>
      <c r="B18" s="98"/>
      <c r="C18" s="98"/>
      <c r="D18" s="98"/>
      <c r="E18" s="98"/>
      <c r="F18" s="107">
        <f>IF(OR('Res Bud År1'!$C18="Kontant",'Res Bud År1'!$C18=""),'Res Bud År1'!$D18,0)</f>
        <v>0</v>
      </c>
      <c r="G18" s="107">
        <f>IF(OR('Res Bud År1'!$C18="Kontant",'Res Bud År1'!$C18=""),'Res Bud År1'!$E18,0)+IF('Res Bud År1'!$C18=30,'Res Bud År1'!$D18,0)</f>
        <v>0</v>
      </c>
      <c r="H18" s="107">
        <f>IF(OR('Res Bud År1'!$C18="Kontant",'Res Bud År1'!$C18=""),'Res Bud År1'!$F18,0)+IF('Res Bud År1'!$C18=30,'Res Bud År1'!$E18,0)+IF('Res Bud År1'!$C18=60,'Res Bud År1'!$D18,0)</f>
        <v>0</v>
      </c>
      <c r="I18" s="107">
        <f>IF(OR('Res Bud År1'!$C18="Kontant",'Res Bud År1'!$C18=""),'Res Bud År1'!$G18,0)+IF('Res Bud År1'!$C18=30,'Res Bud År1'!$F18,0)+IF('Res Bud År1'!$C18=60,'Res Bud År1'!$E18,0)+IF('Res Bud År1'!$C18=90,'Res Bud År1'!$D18,0)</f>
        <v>0</v>
      </c>
      <c r="J18" s="107">
        <f>IF(OR('Res Bud År1'!$C18="Kontant",'Res Bud År1'!$C18=""),'Res Bud År1'!$H18,0)+IF('Res Bud År1'!$C18=30,'Res Bud År1'!$G18,0)+IF('Res Bud År1'!$C18=60,'Res Bud År1'!$F18,0)+IF('Res Bud År1'!$C18=90,'Res Bud År1'!$E18,0)</f>
        <v>0</v>
      </c>
      <c r="K18" s="107">
        <f>IF(OR('Res Bud År1'!$C18="Kontant",'Res Bud År1'!$C18=""),'Res Bud År1'!$I18,0)+IF('Res Bud År1'!$C18=30,'Res Bud År1'!$H18,0)+IF('Res Bud År1'!$C18=60,'Res Bud År1'!$G18,0)+IF('Res Bud År1'!$C18=90,'Res Bud År1'!$F18,0)</f>
        <v>0</v>
      </c>
      <c r="L18" s="107">
        <f>IF(OR('Res Bud År1'!$C18="Kontant",'Res Bud År1'!$C18=""),'Res Bud År1'!$J18,0)+IF('Res Bud År1'!$C18=30,'Res Bud År1'!$I18,0)+IF('Res Bud År1'!$C18=60,'Res Bud År1'!$H18,0)+IF('Res Bud År1'!$C18=90,'Res Bud År1'!$G18,0)</f>
        <v>0</v>
      </c>
      <c r="M18" s="107">
        <f>IF(OR('Res Bud År1'!$C18="Kontant",'Res Bud År1'!$C18=""),'Res Bud År1'!$K18,0)+IF('Res Bud År1'!$C18=30,'Res Bud År1'!$J18,0)+IF('Res Bud År1'!$C18=60,'Res Bud År1'!$I18,0)+IF('Res Bud År1'!$C18=90,'Res Bud År1'!$H18,0)</f>
        <v>0</v>
      </c>
      <c r="N18" s="107">
        <f>IF(OR('Res Bud År1'!$C18="Kontant",'Res Bud År1'!$C18=""),'Res Bud År1'!$L18,0)+IF('Res Bud År1'!$C18=30,'Res Bud År1'!$K18,0)+IF('Res Bud År1'!$C18=60,'Res Bud År1'!$J18,0)+IF('Res Bud År1'!$C18=90,'Res Bud År1'!$I18,0)</f>
        <v>0</v>
      </c>
      <c r="O18" s="107">
        <f>IF(OR('Res Bud År1'!$C18="Kontant",'Res Bud År1'!$C18=""),'Res Bud År1'!$M18,0)+IF('Res Bud År1'!$C18=30,'Res Bud År1'!$L18,0)+IF('Res Bud År1'!$C18=60,'Res Bud År1'!$K18,0)+IF('Res Bud År1'!$C18=90,'Res Bud År1'!$J18,0)</f>
        <v>0</v>
      </c>
      <c r="P18" s="107">
        <f>IF(OR('Res Bud År1'!$C18="Kontant",'Res Bud År1'!$C18=""),'Res Bud År1'!$N18,0)+IF('Res Bud År1'!$C18=30,'Res Bud År1'!$M18,0)+IF('Res Bud År1'!$C18=60,'Res Bud År1'!$L18,0)+IF('Res Bud År1'!$C18=90,'Res Bud År1'!$K18,0)</f>
        <v>0</v>
      </c>
      <c r="Q18" s="107">
        <f>IF(OR('Res Bud År1'!$C18="Kontant",'Res Bud År1'!$C18=""),'Res Bud År1'!$O18,0)+IF('Res Bud År1'!$C18=30,'Res Bud År1'!$N18,0)+IF('Res Bud År1'!$C18=60,'Res Bud År1'!$M18,0)+IF('Res Bud År1'!$C18=90,'Res Bud År1'!$L18,0)</f>
        <v>0</v>
      </c>
      <c r="R18" s="107">
        <f t="shared" si="2"/>
        <v>0</v>
      </c>
      <c r="S18" s="86"/>
    </row>
    <row r="19" spans="1:41" ht="30" hidden="1" customHeight="1" outlineLevel="1" x14ac:dyDescent="0.25">
      <c r="A19" s="94" t="s">
        <v>1</v>
      </c>
      <c r="B19" s="98"/>
      <c r="C19" s="98"/>
      <c r="D19" s="98"/>
      <c r="E19" s="98"/>
      <c r="F19" s="107">
        <f>IF(OR('Res Bud År1'!$C19="Kontant",'Res Bud År1'!$C19=""),'Res Bud År1'!$D19,0)</f>
        <v>0</v>
      </c>
      <c r="G19" s="107">
        <f>IF(OR('Res Bud År1'!$C19="Kontant",'Res Bud År1'!$C19=""),'Res Bud År1'!$E19,0)+IF('Res Bud År1'!$C19=30,'Res Bud År1'!$D19,0)</f>
        <v>0</v>
      </c>
      <c r="H19" s="107">
        <f>IF(OR('Res Bud År1'!$C19="Kontant",'Res Bud År1'!$C19=""),'Res Bud År1'!$F19,0)+IF('Res Bud År1'!$C19=30,'Res Bud År1'!$E19,0)+IF('Res Bud År1'!$C19=60,'Res Bud År1'!$D19,0)</f>
        <v>0</v>
      </c>
      <c r="I19" s="107">
        <f>IF(OR('Res Bud År1'!$C19="Kontant",'Res Bud År1'!$C19=""),'Res Bud År1'!$G19,0)+IF('Res Bud År1'!$C19=30,'Res Bud År1'!$F19,0)+IF('Res Bud År1'!$C19=60,'Res Bud År1'!$E19,0)+IF('Res Bud År1'!$C19=90,'Res Bud År1'!$D19,0)</f>
        <v>0</v>
      </c>
      <c r="J19" s="107">
        <f>IF(OR('Res Bud År1'!$C19="Kontant",'Res Bud År1'!$C19=""),'Res Bud År1'!$H19,0)+IF('Res Bud År1'!$C19=30,'Res Bud År1'!$G19,0)+IF('Res Bud År1'!$C19=60,'Res Bud År1'!$F19,0)+IF('Res Bud År1'!$C19=90,'Res Bud År1'!$E19,0)</f>
        <v>0</v>
      </c>
      <c r="K19" s="107">
        <f>IF(OR('Res Bud År1'!$C19="Kontant",'Res Bud År1'!$C19=""),'Res Bud År1'!$I19,0)+IF('Res Bud År1'!$C19=30,'Res Bud År1'!$H19,0)+IF('Res Bud År1'!$C19=60,'Res Bud År1'!$G19,0)+IF('Res Bud År1'!$C19=90,'Res Bud År1'!$F19,0)</f>
        <v>0</v>
      </c>
      <c r="L19" s="107">
        <f>IF(OR('Res Bud År1'!$C19="Kontant",'Res Bud År1'!$C19=""),'Res Bud År1'!$J19,0)+IF('Res Bud År1'!$C19=30,'Res Bud År1'!$I19,0)+IF('Res Bud År1'!$C19=60,'Res Bud År1'!$H19,0)+IF('Res Bud År1'!$C19=90,'Res Bud År1'!$G19,0)</f>
        <v>0</v>
      </c>
      <c r="M19" s="107">
        <f>IF(OR('Res Bud År1'!$C19="Kontant",'Res Bud År1'!$C19=""),'Res Bud År1'!$K19,0)+IF('Res Bud År1'!$C19=30,'Res Bud År1'!$J19,0)+IF('Res Bud År1'!$C19=60,'Res Bud År1'!$I19,0)+IF('Res Bud År1'!$C19=90,'Res Bud År1'!$H19,0)</f>
        <v>0</v>
      </c>
      <c r="N19" s="107">
        <f>IF(OR('Res Bud År1'!$C19="Kontant",'Res Bud År1'!$C19=""),'Res Bud År1'!$L19,0)+IF('Res Bud År1'!$C19=30,'Res Bud År1'!$K19,0)+IF('Res Bud År1'!$C19=60,'Res Bud År1'!$J19,0)+IF('Res Bud År1'!$C19=90,'Res Bud År1'!$I19,0)</f>
        <v>0</v>
      </c>
      <c r="O19" s="107">
        <f>IF(OR('Res Bud År1'!$C19="Kontant",'Res Bud År1'!$C19=""),'Res Bud År1'!$M19,0)+IF('Res Bud År1'!$C19=30,'Res Bud År1'!$L19,0)+IF('Res Bud År1'!$C19=60,'Res Bud År1'!$K19,0)+IF('Res Bud År1'!$C19=90,'Res Bud År1'!$J19,0)</f>
        <v>0</v>
      </c>
      <c r="P19" s="107">
        <f>IF(OR('Res Bud År1'!$C19="Kontant",'Res Bud År1'!$C19=""),'Res Bud År1'!$N19,0)+IF('Res Bud År1'!$C19=30,'Res Bud År1'!$M19,0)+IF('Res Bud År1'!$C19=60,'Res Bud År1'!$L19,0)+IF('Res Bud År1'!$C19=90,'Res Bud År1'!$K19,0)</f>
        <v>0</v>
      </c>
      <c r="Q19" s="107">
        <f>IF(OR('Res Bud År1'!$C19="Kontant",'Res Bud År1'!$C19=""),'Res Bud År1'!$O19,0)+IF('Res Bud År1'!$C19=30,'Res Bud År1'!$N19,0)+IF('Res Bud År1'!$C19=60,'Res Bud År1'!$M19,0)+IF('Res Bud År1'!$C19=90,'Res Bud År1'!$L19,0)</f>
        <v>0</v>
      </c>
      <c r="R19" s="107">
        <f>SUM(F19:Q19)</f>
        <v>0</v>
      </c>
      <c r="S19" s="86"/>
    </row>
    <row r="20" spans="1:41" ht="30" hidden="1" customHeight="1" outlineLevel="1" x14ac:dyDescent="0.25">
      <c r="A20" s="94" t="s">
        <v>1</v>
      </c>
      <c r="B20" s="98"/>
      <c r="C20" s="98"/>
      <c r="D20" s="98"/>
      <c r="E20" s="98"/>
      <c r="F20" s="107">
        <f>IF(OR('Res Bud År1'!$C20="Kontant",'Res Bud År1'!$C20=""),'Res Bud År1'!$D20,0)</f>
        <v>0</v>
      </c>
      <c r="G20" s="107">
        <f>IF(OR('Res Bud År1'!$C20="Kontant",'Res Bud År1'!$C20=""),'Res Bud År1'!$E20,0)+IF('Res Bud År1'!$C20=30,'Res Bud År1'!$D20,0)</f>
        <v>0</v>
      </c>
      <c r="H20" s="107">
        <f>IF(OR('Res Bud År1'!$C20="Kontant",'Res Bud År1'!$C20=""),'Res Bud År1'!$F20,0)+IF('Res Bud År1'!$C20=30,'Res Bud År1'!$E20,0)+IF('Res Bud År1'!$C20=60,'Res Bud År1'!$D20,0)</f>
        <v>0</v>
      </c>
      <c r="I20" s="107">
        <f>IF(OR('Res Bud År1'!$C20="Kontant",'Res Bud År1'!$C20=""),'Res Bud År1'!$G20,0)+IF('Res Bud År1'!$C20=30,'Res Bud År1'!$F20,0)+IF('Res Bud År1'!$C20=60,'Res Bud År1'!$E20,0)+IF('Res Bud År1'!$C20=90,'Res Bud År1'!$D20,0)</f>
        <v>0</v>
      </c>
      <c r="J20" s="107">
        <f>IF(OR('Res Bud År1'!$C20="Kontant",'Res Bud År1'!$C20=""),'Res Bud År1'!$H20,0)+IF('Res Bud År1'!$C20=30,'Res Bud År1'!$G20,0)+IF('Res Bud År1'!$C20=60,'Res Bud År1'!$F20,0)+IF('Res Bud År1'!$C20=90,'Res Bud År1'!$E20,0)</f>
        <v>0</v>
      </c>
      <c r="K20" s="107">
        <f>IF(OR('Res Bud År1'!$C20="Kontant",'Res Bud År1'!$C20=""),'Res Bud År1'!$I20,0)+IF('Res Bud År1'!$C20=30,'Res Bud År1'!$H20,0)+IF('Res Bud År1'!$C20=60,'Res Bud År1'!$G20,0)+IF('Res Bud År1'!$C20=90,'Res Bud År1'!$F20,0)</f>
        <v>0</v>
      </c>
      <c r="L20" s="107">
        <f>IF(OR('Res Bud År1'!$C20="Kontant",'Res Bud År1'!$C20=""),'Res Bud År1'!$J20,0)+IF('Res Bud År1'!$C20=30,'Res Bud År1'!$I20,0)+IF('Res Bud År1'!$C20=60,'Res Bud År1'!$H20,0)+IF('Res Bud År1'!$C20=90,'Res Bud År1'!$G20,0)</f>
        <v>0</v>
      </c>
      <c r="M20" s="107">
        <f>IF(OR('Res Bud År1'!$C20="Kontant",'Res Bud År1'!$C20=""),'Res Bud År1'!$K20,0)+IF('Res Bud År1'!$C20=30,'Res Bud År1'!$J20,0)+IF('Res Bud År1'!$C20=60,'Res Bud År1'!$I20,0)+IF('Res Bud År1'!$C20=90,'Res Bud År1'!$H20,0)</f>
        <v>0</v>
      </c>
      <c r="N20" s="107">
        <f>IF(OR('Res Bud År1'!$C20="Kontant",'Res Bud År1'!$C20=""),'Res Bud År1'!$L20,0)+IF('Res Bud År1'!$C20=30,'Res Bud År1'!$K20,0)+IF('Res Bud År1'!$C20=60,'Res Bud År1'!$J20,0)+IF('Res Bud År1'!$C20=90,'Res Bud År1'!$I20,0)</f>
        <v>0</v>
      </c>
      <c r="O20" s="107">
        <f>IF(OR('Res Bud År1'!$C20="Kontant",'Res Bud År1'!$C20=""),'Res Bud År1'!$M20,0)+IF('Res Bud År1'!$C20=30,'Res Bud År1'!$L20,0)+IF('Res Bud År1'!$C20=60,'Res Bud År1'!$K20,0)+IF('Res Bud År1'!$C20=90,'Res Bud År1'!$J20,0)</f>
        <v>0</v>
      </c>
      <c r="P20" s="107">
        <f>IF(OR('Res Bud År1'!$C20="Kontant",'Res Bud År1'!$C20=""),'Res Bud År1'!$N20,0)+IF('Res Bud År1'!$C20=30,'Res Bud År1'!$M20,0)+IF('Res Bud År1'!$C20=60,'Res Bud År1'!$L20,0)+IF('Res Bud År1'!$C20=90,'Res Bud År1'!$K20,0)</f>
        <v>0</v>
      </c>
      <c r="Q20" s="107">
        <f>IF(OR('Res Bud År1'!$C20="Kontant",'Res Bud År1'!$C20=""),'Res Bud År1'!$O20,0)+IF('Res Bud År1'!$C20=30,'Res Bud År1'!$N20,0)+IF('Res Bud År1'!$C20=60,'Res Bud År1'!$M20,0)+IF('Res Bud År1'!$C20=90,'Res Bud År1'!$L20,0)</f>
        <v>0</v>
      </c>
      <c r="R20" s="107">
        <f>SUM(F20:Q20)</f>
        <v>0</v>
      </c>
      <c r="S20" s="86"/>
    </row>
    <row r="21" spans="1:41" ht="30" hidden="1" customHeight="1" outlineLevel="1" x14ac:dyDescent="0.25">
      <c r="A21" s="94" t="s">
        <v>1</v>
      </c>
      <c r="B21" s="98"/>
      <c r="C21" s="98"/>
      <c r="D21" s="98"/>
      <c r="E21" s="98"/>
      <c r="F21" s="107">
        <f>IF(OR('Res Bud År1'!$C21="Kontant",'Res Bud År1'!$C21=""),'Res Bud År1'!$D21,0)</f>
        <v>0</v>
      </c>
      <c r="G21" s="107">
        <f>IF(OR('Res Bud År1'!$C21="Kontant",'Res Bud År1'!$C21=""),'Res Bud År1'!$E21,0)+IF('Res Bud År1'!$C21=30,'Res Bud År1'!$D21,0)</f>
        <v>0</v>
      </c>
      <c r="H21" s="107">
        <f>IF(OR('Res Bud År1'!$C21="Kontant",'Res Bud År1'!$C21=""),'Res Bud År1'!$F21,0)+IF('Res Bud År1'!$C21=30,'Res Bud År1'!$E21,0)+IF('Res Bud År1'!$C21=60,'Res Bud År1'!$D21,0)</f>
        <v>0</v>
      </c>
      <c r="I21" s="107">
        <f>IF(OR('Res Bud År1'!$C21="Kontant",'Res Bud År1'!$C21=""),'Res Bud År1'!$G21,0)+IF('Res Bud År1'!$C21=30,'Res Bud År1'!$F21,0)+IF('Res Bud År1'!$C21=60,'Res Bud År1'!$E21,0)+IF('Res Bud År1'!$C21=90,'Res Bud År1'!$D21,0)</f>
        <v>0</v>
      </c>
      <c r="J21" s="107">
        <f>IF(OR('Res Bud År1'!$C21="Kontant",'Res Bud År1'!$C21=""),'Res Bud År1'!$H21,0)+IF('Res Bud År1'!$C21=30,'Res Bud År1'!$G21,0)+IF('Res Bud År1'!$C21=60,'Res Bud År1'!$F21,0)+IF('Res Bud År1'!$C21=90,'Res Bud År1'!$E21,0)</f>
        <v>0</v>
      </c>
      <c r="K21" s="107">
        <f>IF(OR('Res Bud År1'!$C21="Kontant",'Res Bud År1'!$C21=""),'Res Bud År1'!$I21,0)+IF('Res Bud År1'!$C21=30,'Res Bud År1'!$H21,0)+IF('Res Bud År1'!$C21=60,'Res Bud År1'!$G21,0)+IF('Res Bud År1'!$C21=90,'Res Bud År1'!$F21,0)</f>
        <v>0</v>
      </c>
      <c r="L21" s="107">
        <f>IF(OR('Res Bud År1'!$C21="Kontant",'Res Bud År1'!$C21=""),'Res Bud År1'!$J21,0)+IF('Res Bud År1'!$C21=30,'Res Bud År1'!$I21,0)+IF('Res Bud År1'!$C21=60,'Res Bud År1'!$H21,0)+IF('Res Bud År1'!$C21=90,'Res Bud År1'!$G21,0)</f>
        <v>0</v>
      </c>
      <c r="M21" s="107">
        <f>IF(OR('Res Bud År1'!$C21="Kontant",'Res Bud År1'!$C21=""),'Res Bud År1'!$K21,0)+IF('Res Bud År1'!$C21=30,'Res Bud År1'!$J21,0)+IF('Res Bud År1'!$C21=60,'Res Bud År1'!$I21,0)+IF('Res Bud År1'!$C21=90,'Res Bud År1'!$H21,0)</f>
        <v>0</v>
      </c>
      <c r="N21" s="107">
        <f>IF(OR('Res Bud År1'!$C21="Kontant",'Res Bud År1'!$C21=""),'Res Bud År1'!$L21,0)+IF('Res Bud År1'!$C21=30,'Res Bud År1'!$K21,0)+IF('Res Bud År1'!$C21=60,'Res Bud År1'!$J21,0)+IF('Res Bud År1'!$C21=90,'Res Bud År1'!$I21,0)</f>
        <v>0</v>
      </c>
      <c r="O21" s="107">
        <f>IF(OR('Res Bud År1'!$C21="Kontant",'Res Bud År1'!$C21=""),'Res Bud År1'!$M21,0)+IF('Res Bud År1'!$C21=30,'Res Bud År1'!$L21,0)+IF('Res Bud År1'!$C21=60,'Res Bud År1'!$K21,0)+IF('Res Bud År1'!$C21=90,'Res Bud År1'!$J21,0)</f>
        <v>0</v>
      </c>
      <c r="P21" s="107">
        <f>IF(OR('Res Bud År1'!$C21="Kontant",'Res Bud År1'!$C21=""),'Res Bud År1'!$N21,0)+IF('Res Bud År1'!$C21=30,'Res Bud År1'!$M21,0)+IF('Res Bud År1'!$C21=60,'Res Bud År1'!$L21,0)+IF('Res Bud År1'!$C21=90,'Res Bud År1'!$K21,0)</f>
        <v>0</v>
      </c>
      <c r="Q21" s="107">
        <f>IF(OR('Res Bud År1'!$C21="Kontant",'Res Bud År1'!$C21=""),'Res Bud År1'!$O21,0)+IF('Res Bud År1'!$C21=30,'Res Bud År1'!$N21,0)+IF('Res Bud År1'!$C21=60,'Res Bud År1'!$M21,0)+IF('Res Bud År1'!$C21=90,'Res Bud År1'!$L21,0)</f>
        <v>0</v>
      </c>
      <c r="R21" s="107">
        <f>SUM(F21:Q21)</f>
        <v>0</v>
      </c>
      <c r="S21" s="86"/>
    </row>
    <row r="22" spans="1:41" ht="13" hidden="1" outlineLevel="1" x14ac:dyDescent="0.3">
      <c r="A22" s="92" t="s">
        <v>24</v>
      </c>
      <c r="B22" s="93"/>
      <c r="C22" s="93"/>
      <c r="D22" s="93"/>
      <c r="E22" s="93"/>
      <c r="F22" s="102">
        <f t="shared" ref="F22:Q22" si="3">SUM(F15:F21)</f>
        <v>0</v>
      </c>
      <c r="G22" s="102">
        <f t="shared" si="3"/>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86"/>
      <c r="AG22" s="2"/>
      <c r="AH22" s="2"/>
      <c r="AI22" s="2"/>
      <c r="AJ22" s="2"/>
      <c r="AK22" s="2"/>
      <c r="AL22" s="2"/>
      <c r="AM22" s="2"/>
      <c r="AN22" s="2"/>
      <c r="AO22" s="2"/>
    </row>
    <row r="23" spans="1:41" hidden="1" outlineLevel="1" x14ac:dyDescent="0.25">
      <c r="A23" s="100"/>
      <c r="B23" s="100"/>
      <c r="C23" s="100"/>
      <c r="D23" s="100"/>
      <c r="E23" s="100"/>
      <c r="F23" s="100"/>
      <c r="G23" s="100"/>
      <c r="H23" s="100"/>
      <c r="I23" s="100"/>
      <c r="J23" s="100"/>
      <c r="K23" s="100"/>
      <c r="L23" s="100"/>
      <c r="M23" s="100"/>
      <c r="N23" s="100"/>
      <c r="O23" s="100"/>
      <c r="P23" s="100"/>
      <c r="Q23" s="100"/>
      <c r="R23" s="100"/>
      <c r="S23" s="86"/>
    </row>
    <row r="24" spans="1:41" ht="13" hidden="1" outlineLevel="1" x14ac:dyDescent="0.3">
      <c r="A24" s="92" t="s">
        <v>47</v>
      </c>
      <c r="B24" s="93"/>
      <c r="C24" s="93"/>
      <c r="D24" s="93"/>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86"/>
      <c r="AG24" s="2"/>
      <c r="AH24" s="2"/>
      <c r="AI24" s="2"/>
      <c r="AJ24" s="2"/>
      <c r="AK24" s="2"/>
      <c r="AL24" s="2"/>
      <c r="AM24" s="2"/>
      <c r="AN24" s="2"/>
      <c r="AO24" s="2"/>
    </row>
    <row r="25" spans="1:41" ht="13" hidden="1" outlineLevel="1" x14ac:dyDescent="0.3">
      <c r="A25" s="95"/>
      <c r="B25" s="87"/>
      <c r="C25" s="87"/>
      <c r="D25" s="87"/>
      <c r="E25" s="87"/>
      <c r="F25" s="103"/>
      <c r="G25" s="103"/>
      <c r="H25" s="103"/>
      <c r="I25" s="103"/>
      <c r="J25" s="103"/>
      <c r="K25" s="103"/>
      <c r="L25" s="103"/>
      <c r="M25" s="103"/>
      <c r="N25" s="103"/>
      <c r="O25" s="103"/>
      <c r="P25" s="103"/>
      <c r="Q25" s="103"/>
      <c r="R25" s="103"/>
      <c r="S25" s="86"/>
      <c r="AG25" s="2"/>
      <c r="AH25" s="2"/>
      <c r="AI25" s="2"/>
      <c r="AJ25" s="2"/>
      <c r="AK25" s="2"/>
      <c r="AL25" s="2"/>
      <c r="AM25" s="2"/>
      <c r="AN25" s="2"/>
      <c r="AO25" s="2"/>
    </row>
    <row r="26" spans="1:41" ht="13" hidden="1" outlineLevel="1" x14ac:dyDescent="0.3">
      <c r="A26" s="95"/>
      <c r="B26" s="87"/>
      <c r="C26" s="87"/>
      <c r="D26" s="87"/>
      <c r="E26" s="87"/>
      <c r="F26" s="103"/>
      <c r="G26" s="103"/>
      <c r="H26" s="103"/>
      <c r="I26" s="103"/>
      <c r="J26" s="103"/>
      <c r="K26" s="103"/>
      <c r="L26" s="103"/>
      <c r="M26" s="103"/>
      <c r="N26" s="103"/>
      <c r="O26" s="103"/>
      <c r="P26" s="103"/>
      <c r="Q26" s="103"/>
      <c r="R26" s="103"/>
      <c r="S26" s="86"/>
      <c r="AG26" s="2"/>
      <c r="AH26" s="2"/>
      <c r="AI26" s="2"/>
      <c r="AJ26" s="2"/>
      <c r="AK26" s="2"/>
      <c r="AL26" s="2"/>
      <c r="AM26" s="2"/>
      <c r="AN26" s="2"/>
      <c r="AO26" s="2"/>
    </row>
    <row r="27" spans="1:41" ht="13" hidden="1" outlineLevel="1" x14ac:dyDescent="0.3">
      <c r="A27" s="95"/>
      <c r="B27" s="87"/>
      <c r="C27" s="87"/>
      <c r="D27" s="87"/>
      <c r="E27" s="87"/>
      <c r="F27" s="103"/>
      <c r="G27" s="103"/>
      <c r="H27" s="103"/>
      <c r="I27" s="103"/>
      <c r="J27" s="103"/>
      <c r="K27" s="103"/>
      <c r="L27" s="103"/>
      <c r="M27" s="103"/>
      <c r="N27" s="103"/>
      <c r="O27" s="103"/>
      <c r="P27" s="103"/>
      <c r="Q27" s="103"/>
      <c r="R27" s="103"/>
      <c r="S27" s="86"/>
      <c r="AG27" s="2"/>
      <c r="AH27" s="2"/>
      <c r="AI27" s="2"/>
      <c r="AJ27" s="2"/>
      <c r="AK27" s="2"/>
      <c r="AL27" s="2"/>
      <c r="AM27" s="2"/>
      <c r="AN27" s="2"/>
      <c r="AO27" s="2"/>
    </row>
    <row r="28" spans="1:41" hidden="1" outlineLevel="1" x14ac:dyDescent="0.25">
      <c r="A28" s="100"/>
      <c r="B28" s="100"/>
      <c r="C28" s="100"/>
      <c r="D28" s="100"/>
      <c r="E28" s="100"/>
      <c r="F28" s="100"/>
      <c r="G28" s="100"/>
      <c r="H28" s="100"/>
      <c r="I28" s="100"/>
      <c r="J28" s="100"/>
      <c r="K28" s="100"/>
      <c r="L28" s="100"/>
      <c r="M28" s="100"/>
      <c r="N28" s="100"/>
      <c r="O28" s="100"/>
      <c r="P28" s="100"/>
      <c r="Q28" s="100"/>
      <c r="R28" s="100"/>
      <c r="S28" s="86"/>
    </row>
    <row r="29" spans="1:41" hidden="1" outlineLevel="1" x14ac:dyDescent="0.25">
      <c r="A29" s="100"/>
      <c r="B29" s="100"/>
      <c r="C29" s="100"/>
      <c r="D29" s="100"/>
      <c r="E29" s="100"/>
      <c r="F29" s="100"/>
      <c r="G29" s="100"/>
      <c r="H29" s="100"/>
      <c r="I29" s="100"/>
      <c r="J29" s="100"/>
      <c r="K29" s="100"/>
      <c r="L29" s="100"/>
      <c r="M29" s="100"/>
      <c r="N29" s="100"/>
      <c r="O29" s="100"/>
      <c r="P29" s="100"/>
      <c r="Q29" s="100"/>
      <c r="R29" s="100"/>
      <c r="S29" s="86"/>
    </row>
    <row r="30" spans="1:41" hidden="1" outlineLevel="1" x14ac:dyDescent="0.25">
      <c r="A30" s="100"/>
      <c r="B30" s="100"/>
      <c r="C30" s="100"/>
      <c r="D30" s="100"/>
      <c r="E30" s="100"/>
      <c r="F30" s="100"/>
      <c r="G30" s="100"/>
      <c r="H30" s="100"/>
      <c r="I30" s="100"/>
      <c r="J30" s="100"/>
      <c r="K30" s="100"/>
      <c r="L30" s="100"/>
      <c r="M30" s="100"/>
      <c r="N30" s="100"/>
      <c r="O30" s="100"/>
      <c r="P30" s="100"/>
      <c r="Q30" s="100"/>
      <c r="R30" s="100"/>
      <c r="S30" s="86"/>
    </row>
    <row r="31" spans="1:41" hidden="1" outlineLevel="1" x14ac:dyDescent="0.25">
      <c r="A31" s="100"/>
      <c r="B31" s="100"/>
      <c r="C31" s="100"/>
      <c r="D31" s="100"/>
      <c r="E31" s="100"/>
      <c r="F31" s="100"/>
      <c r="G31" s="100"/>
      <c r="H31" s="100"/>
      <c r="I31" s="100"/>
      <c r="J31" s="100"/>
      <c r="K31" s="100"/>
      <c r="L31" s="100"/>
      <c r="M31" s="100"/>
      <c r="N31" s="100"/>
      <c r="O31" s="100"/>
      <c r="P31" s="100"/>
      <c r="Q31" s="100"/>
      <c r="R31" s="100"/>
      <c r="S31" s="86"/>
    </row>
    <row r="32" spans="1:41" hidden="1" outlineLevel="1" x14ac:dyDescent="0.25">
      <c r="A32" s="100"/>
      <c r="B32" s="100"/>
      <c r="C32" s="100"/>
      <c r="D32" s="100"/>
      <c r="E32" s="100"/>
      <c r="F32" s="100"/>
      <c r="G32" s="100"/>
      <c r="H32" s="100"/>
      <c r="I32" s="100"/>
      <c r="J32" s="100"/>
      <c r="K32" s="100"/>
      <c r="L32" s="100"/>
      <c r="M32" s="100"/>
      <c r="N32" s="100"/>
      <c r="O32" s="100"/>
      <c r="P32" s="100"/>
      <c r="Q32" s="100"/>
      <c r="R32" s="100"/>
      <c r="S32" s="86"/>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86"/>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86"/>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86"/>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86"/>
    </row>
    <row r="37" spans="1:19" ht="26" hidden="1" outlineLevel="1" x14ac:dyDescent="0.3">
      <c r="A37" s="89" t="s">
        <v>55</v>
      </c>
      <c r="B37" s="89"/>
      <c r="C37" s="89"/>
      <c r="D37" s="89"/>
      <c r="E37" s="89"/>
      <c r="F37" s="99" t="str">
        <f>'Res Bud År1'!D$4</f>
        <v>jan-25</v>
      </c>
      <c r="G37" s="99" t="str">
        <f>'Res Bud År1'!E$4</f>
        <v>feb-25</v>
      </c>
      <c r="H37" s="99" t="str">
        <f>'Res Bud År1'!F$4</f>
        <v>mar-25</v>
      </c>
      <c r="I37" s="99" t="str">
        <f>'Res Bud År1'!G$4</f>
        <v>apr-25</v>
      </c>
      <c r="J37" s="99" t="str">
        <f>'Res Bud År1'!H$4</f>
        <v>maj-25</v>
      </c>
      <c r="K37" s="99" t="str">
        <f>'Res Bud År1'!I$4</f>
        <v>jun-25</v>
      </c>
      <c r="L37" s="99" t="str">
        <f>'Res Bud År1'!J$4</f>
        <v>jul-25</v>
      </c>
      <c r="M37" s="99" t="str">
        <f>'Res Bud År1'!K$4</f>
        <v>aug-25</v>
      </c>
      <c r="N37" s="99" t="str">
        <f>'Res Bud År1'!L$4</f>
        <v>sep-25</v>
      </c>
      <c r="O37" s="99" t="str">
        <f>'Res Bud År1'!M$4</f>
        <v>okt-25</v>
      </c>
      <c r="P37" s="99" t="str">
        <f>'Res Bud År1'!N$4</f>
        <v>nov-25</v>
      </c>
      <c r="Q37" s="99" t="str">
        <f>'Res Bud År1'!O$4</f>
        <v>dec-25</v>
      </c>
      <c r="R37" s="99" t="s">
        <v>46</v>
      </c>
      <c r="S37" s="86"/>
    </row>
    <row r="38" spans="1:19" hidden="1" outlineLevel="1" x14ac:dyDescent="0.25">
      <c r="A38" s="94" t="s">
        <v>2</v>
      </c>
      <c r="B38" s="98"/>
      <c r="C38" s="98"/>
      <c r="D38" s="98"/>
      <c r="E38" s="98"/>
      <c r="F38" s="107">
        <f>IF(OR('Res Bud År1'!$C38="Kontant",'Res Bud År1'!$C38=""),'Res Bud År1'!$D38,0)</f>
        <v>0</v>
      </c>
      <c r="G38" s="107">
        <f>IF(OR('Res Bud År1'!$C38="Kontant",'Res Bud År1'!$C38=""),'Res Bud År1'!$E38,0)+IF('Res Bud År1'!$C38=30,'Res Bud År1'!$D38,0)</f>
        <v>0</v>
      </c>
      <c r="H38" s="107">
        <f>IF(OR('Res Bud År1'!$C38="Kontant",'Res Bud År1'!$C38=""),'Res Bud År1'!$F38,0)+IF('Res Bud År1'!$C38=30,'Res Bud År1'!$E38,0)+IF('Res Bud År1'!$C38=60,'Res Bud År1'!$D38,0)</f>
        <v>0</v>
      </c>
      <c r="I38" s="107">
        <f>IF(OR('Res Bud År1'!$C38="Kontant",'Res Bud År1'!$C38=""),'Res Bud År1'!$G38,0)+IF('Res Bud År1'!$C38=30,'Res Bud År1'!$F38,0)+IF('Res Bud År1'!$C38=60,'Res Bud År1'!$E38,0)+IF('Res Bud År1'!$C38=90,'Res Bud År1'!$D38,0)</f>
        <v>0</v>
      </c>
      <c r="J38" s="107">
        <f>IF(OR('Res Bud År1'!$C38="Kontant",'Res Bud År1'!$C38=""),'Res Bud År1'!$H38,0)+IF('Res Bud År1'!$C38=30,'Res Bud År1'!$G38,0)+IF('Res Bud År1'!$C38=60,'Res Bud År1'!$F38,0)+IF('Res Bud År1'!$C38=90,'Res Bud År1'!$E38,0)</f>
        <v>0</v>
      </c>
      <c r="K38" s="107">
        <f>IF(OR('Res Bud År1'!$C38="Kontant",'Res Bud År1'!$C38=""),'Res Bud År1'!$I38,0)+IF('Res Bud År1'!$C38=30,'Res Bud År1'!$H38,0)+IF('Res Bud År1'!$C38=60,'Res Bud År1'!$G38,0)+IF('Res Bud År1'!$C38=90,'Res Bud År1'!$F38,0)</f>
        <v>0</v>
      </c>
      <c r="L38" s="107">
        <f>IF(OR('Res Bud År1'!$C38="Kontant",'Res Bud År1'!$C38=""),'Res Bud År1'!$J38,0)+IF('Res Bud År1'!$C38=30,'Res Bud År1'!$I38,0)+IF('Res Bud År1'!$C38=60,'Res Bud År1'!$H38,0)+IF('Res Bud År1'!$C38=90,'Res Bud År1'!$G38,0)</f>
        <v>0</v>
      </c>
      <c r="M38" s="107">
        <f>IF(OR('Res Bud År1'!$C38="Kontant",'Res Bud År1'!$C38=""),'Res Bud År1'!$K38,0)+IF('Res Bud År1'!$C38=30,'Res Bud År1'!$J38,0)+IF('Res Bud År1'!$C38=60,'Res Bud År1'!$I38,0)+IF('Res Bud År1'!$C38=90,'Res Bud År1'!$H38,0)</f>
        <v>0</v>
      </c>
      <c r="N38" s="107">
        <f>IF(OR('Res Bud År1'!$C38="Kontant",'Res Bud År1'!$C38=""),'Res Bud År1'!$L38,0)+IF('Res Bud År1'!$C38=30,'Res Bud År1'!$K38,0)+IF('Res Bud År1'!$C38=60,'Res Bud År1'!$J38,0)+IF('Res Bud År1'!$C38=90,'Res Bud År1'!$I38,0)</f>
        <v>0</v>
      </c>
      <c r="O38" s="107">
        <f>IF(OR('Res Bud År1'!$C38="Kontant",'Res Bud År1'!$C38=""),'Res Bud År1'!$M38,0)+IF('Res Bud År1'!$C38=30,'Res Bud År1'!$L38,0)+IF('Res Bud År1'!$C38=60,'Res Bud År1'!$K38,0)+IF('Res Bud År1'!$C38=90,'Res Bud År1'!$J38,0)</f>
        <v>0</v>
      </c>
      <c r="P38" s="107">
        <f>IF(OR('Res Bud År1'!$C38="Kontant",'Res Bud År1'!$C38=""),'Res Bud År1'!$N38,0)+IF('Res Bud År1'!$C38=30,'Res Bud År1'!$M38,0)+IF('Res Bud År1'!$C38=60,'Res Bud År1'!$L38,0)+IF('Res Bud År1'!$C38=90,'Res Bud År1'!$K38,0)</f>
        <v>0</v>
      </c>
      <c r="Q38" s="107">
        <f>IF(OR('Res Bud År1'!$C38="Kontant",'Res Bud År1'!$C38=""),'Res Bud År1'!$O38,0)+IF('Res Bud År1'!$C38=30,'Res Bud År1'!$N38,0)+IF('Res Bud År1'!$C38=60,'Res Bud År1'!$M38,0)+IF('Res Bud År1'!$C38=90,'Res Bud År1'!$L38,0)</f>
        <v>0</v>
      </c>
      <c r="R38" s="107">
        <f t="shared" ref="R38:R55" si="5">SUM(F38:Q38)</f>
        <v>0</v>
      </c>
      <c r="S38" s="86"/>
    </row>
    <row r="39" spans="1:19" hidden="1" outlineLevel="1" x14ac:dyDescent="0.25">
      <c r="A39" s="94" t="s">
        <v>3</v>
      </c>
      <c r="B39" s="98"/>
      <c r="C39" s="98"/>
      <c r="D39" s="98"/>
      <c r="E39" s="98"/>
      <c r="F39" s="107">
        <f>IF(OR('Res Bud År1'!$C39="Kontant",'Res Bud År1'!$C39=""),'Res Bud År1'!$D39,0)</f>
        <v>0</v>
      </c>
      <c r="G39" s="107">
        <f>IF(OR('Res Bud År1'!$C39="Kontant",'Res Bud År1'!$C39=""),'Res Bud År1'!$E39,0)+IF('Res Bud År1'!$C39=30,'Res Bud År1'!$D39,0)</f>
        <v>0</v>
      </c>
      <c r="H39" s="107">
        <f>IF(OR('Res Bud År1'!$C39="Kontant",'Res Bud År1'!$C39=""),'Res Bud År1'!$F39,0)+IF('Res Bud År1'!$C39=30,'Res Bud År1'!$E39,0)+IF('Res Bud År1'!$C39=60,'Res Bud År1'!$D39,0)</f>
        <v>0</v>
      </c>
      <c r="I39" s="107">
        <f>IF(OR('Res Bud År1'!$C39="Kontant",'Res Bud År1'!$C39=""),'Res Bud År1'!$G39,0)+IF('Res Bud År1'!$C39=30,'Res Bud År1'!$F39,0)+IF('Res Bud År1'!$C39=60,'Res Bud År1'!$E39,0)+IF('Res Bud År1'!$C39=90,'Res Bud År1'!$D39,0)</f>
        <v>0</v>
      </c>
      <c r="J39" s="107">
        <f>IF(OR('Res Bud År1'!$C39="Kontant",'Res Bud År1'!$C39=""),'Res Bud År1'!$H39,0)+IF('Res Bud År1'!$C39=30,'Res Bud År1'!$G39,0)+IF('Res Bud År1'!$C39=60,'Res Bud År1'!$F39,0)+IF('Res Bud År1'!$C39=90,'Res Bud År1'!$E39,0)</f>
        <v>0</v>
      </c>
      <c r="K39" s="107">
        <f>IF(OR('Res Bud År1'!$C39="Kontant",'Res Bud År1'!$C39=""),'Res Bud År1'!$I39,0)+IF('Res Bud År1'!$C39=30,'Res Bud År1'!$H39,0)+IF('Res Bud År1'!$C39=60,'Res Bud År1'!$G39,0)+IF('Res Bud År1'!$C39=90,'Res Bud År1'!$F39,0)</f>
        <v>0</v>
      </c>
      <c r="L39" s="107">
        <f>IF(OR('Res Bud År1'!$C39="Kontant",'Res Bud År1'!$C39=""),'Res Bud År1'!$J39,0)+IF('Res Bud År1'!$C39=30,'Res Bud År1'!$I39,0)+IF('Res Bud År1'!$C39=60,'Res Bud År1'!$H39,0)+IF('Res Bud År1'!$C39=90,'Res Bud År1'!$G39,0)</f>
        <v>0</v>
      </c>
      <c r="M39" s="107">
        <f>IF(OR('Res Bud År1'!$C39="Kontant",'Res Bud År1'!$C39=""),'Res Bud År1'!$K39,0)+IF('Res Bud År1'!$C39=30,'Res Bud År1'!$J39,0)+IF('Res Bud År1'!$C39=60,'Res Bud År1'!$I39,0)+IF('Res Bud År1'!$C39=90,'Res Bud År1'!$H39,0)</f>
        <v>0</v>
      </c>
      <c r="N39" s="107">
        <f>IF(OR('Res Bud År1'!$C39="Kontant",'Res Bud År1'!$C39=""),'Res Bud År1'!$L39,0)+IF('Res Bud År1'!$C39=30,'Res Bud År1'!$K39,0)+IF('Res Bud År1'!$C39=60,'Res Bud År1'!$J39,0)+IF('Res Bud År1'!$C39=90,'Res Bud År1'!$I39,0)</f>
        <v>0</v>
      </c>
      <c r="O39" s="107">
        <f>IF(OR('Res Bud År1'!$C39="Kontant",'Res Bud År1'!$C39=""),'Res Bud År1'!$M39,0)+IF('Res Bud År1'!$C39=30,'Res Bud År1'!$L39,0)+IF('Res Bud År1'!$C39=60,'Res Bud År1'!$K39,0)+IF('Res Bud År1'!$C39=90,'Res Bud År1'!$J39,0)</f>
        <v>0</v>
      </c>
      <c r="P39" s="107">
        <f>IF(OR('Res Bud År1'!$C39="Kontant",'Res Bud År1'!$C39=""),'Res Bud År1'!$N39,0)+IF('Res Bud År1'!$C39=30,'Res Bud År1'!$M39,0)+IF('Res Bud År1'!$C39=60,'Res Bud År1'!$L39,0)+IF('Res Bud År1'!$C39=90,'Res Bud År1'!$K39,0)</f>
        <v>0</v>
      </c>
      <c r="Q39" s="107">
        <f>IF(OR('Res Bud År1'!$C39="Kontant",'Res Bud År1'!$C39=""),'Res Bud År1'!$O39,0)+IF('Res Bud År1'!$C39=30,'Res Bud År1'!$N39,0)+IF('Res Bud År1'!$C39=60,'Res Bud År1'!$M39,0)+IF('Res Bud År1'!$C39=90,'Res Bud År1'!$L39,0)</f>
        <v>0</v>
      </c>
      <c r="R39" s="107">
        <f t="shared" si="5"/>
        <v>0</v>
      </c>
      <c r="S39" s="86"/>
    </row>
    <row r="40" spans="1:19" ht="25" hidden="1" outlineLevel="1" x14ac:dyDescent="0.25">
      <c r="A40" s="94" t="s">
        <v>4</v>
      </c>
      <c r="B40" s="98"/>
      <c r="C40" s="98"/>
      <c r="D40" s="98"/>
      <c r="E40" s="98"/>
      <c r="F40" s="107">
        <f>IF(OR('Res Bud År1'!$C40="Kontant",'Res Bud År1'!$C40=""),'Res Bud År1'!$D40,0)</f>
        <v>0</v>
      </c>
      <c r="G40" s="107">
        <f>IF(OR('Res Bud År1'!$C40="Kontant",'Res Bud År1'!$C40=""),'Res Bud År1'!$E40,0)+IF('Res Bud År1'!$C40=30,'Res Bud År1'!$D40,0)</f>
        <v>0</v>
      </c>
      <c r="H40" s="107">
        <f>IF(OR('Res Bud År1'!$C40="Kontant",'Res Bud År1'!$C40=""),'Res Bud År1'!$F40,0)+IF('Res Bud År1'!$C40=30,'Res Bud År1'!$E40,0)+IF('Res Bud År1'!$C40=60,'Res Bud År1'!$D40,0)</f>
        <v>0</v>
      </c>
      <c r="I40" s="107">
        <f>IF(OR('Res Bud År1'!$C40="Kontant",'Res Bud År1'!$C40=""),'Res Bud År1'!$G40,0)+IF('Res Bud År1'!$C40=30,'Res Bud År1'!$F40,0)+IF('Res Bud År1'!$C40=60,'Res Bud År1'!$E40,0)+IF('Res Bud År1'!$C40=90,'Res Bud År1'!$D40,0)</f>
        <v>0</v>
      </c>
      <c r="J40" s="107">
        <f>IF(OR('Res Bud År1'!$C40="Kontant",'Res Bud År1'!$C40=""),'Res Bud År1'!$H40,0)+IF('Res Bud År1'!$C40=30,'Res Bud År1'!$G40,0)+IF('Res Bud År1'!$C40=60,'Res Bud År1'!$F40,0)+IF('Res Bud År1'!$C40=90,'Res Bud År1'!$E40,0)</f>
        <v>0</v>
      </c>
      <c r="K40" s="107">
        <f>IF(OR('Res Bud År1'!$C40="Kontant",'Res Bud År1'!$C40=""),'Res Bud År1'!$I40,0)+IF('Res Bud År1'!$C40=30,'Res Bud År1'!$H40,0)+IF('Res Bud År1'!$C40=60,'Res Bud År1'!$G40,0)+IF('Res Bud År1'!$C40=90,'Res Bud År1'!$F40,0)</f>
        <v>0</v>
      </c>
      <c r="L40" s="107">
        <f>IF(OR('Res Bud År1'!$C40="Kontant",'Res Bud År1'!$C40=""),'Res Bud År1'!$J40,0)+IF('Res Bud År1'!$C40=30,'Res Bud År1'!$I40,0)+IF('Res Bud År1'!$C40=60,'Res Bud År1'!$H40,0)+IF('Res Bud År1'!$C40=90,'Res Bud År1'!$G40,0)</f>
        <v>0</v>
      </c>
      <c r="M40" s="107">
        <f>IF(OR('Res Bud År1'!$C40="Kontant",'Res Bud År1'!$C40=""),'Res Bud År1'!$K40,0)+IF('Res Bud År1'!$C40=30,'Res Bud År1'!$J40,0)+IF('Res Bud År1'!$C40=60,'Res Bud År1'!$I40,0)+IF('Res Bud År1'!$C40=90,'Res Bud År1'!$H40,0)</f>
        <v>0</v>
      </c>
      <c r="N40" s="107">
        <f>IF(OR('Res Bud År1'!$C40="Kontant",'Res Bud År1'!$C40=""),'Res Bud År1'!$L40,0)+IF('Res Bud År1'!$C40=30,'Res Bud År1'!$K40,0)+IF('Res Bud År1'!$C40=60,'Res Bud År1'!$J40,0)+IF('Res Bud År1'!$C40=90,'Res Bud År1'!$I40,0)</f>
        <v>0</v>
      </c>
      <c r="O40" s="107">
        <f>IF(OR('Res Bud År1'!$C40="Kontant",'Res Bud År1'!$C40=""),'Res Bud År1'!$M40,0)+IF('Res Bud År1'!$C40=30,'Res Bud År1'!$L40,0)+IF('Res Bud År1'!$C40=60,'Res Bud År1'!$K40,0)+IF('Res Bud År1'!$C40=90,'Res Bud År1'!$J40,0)</f>
        <v>0</v>
      </c>
      <c r="P40" s="107">
        <f>IF(OR('Res Bud År1'!$C40="Kontant",'Res Bud År1'!$C40=""),'Res Bud År1'!$N40,0)+IF('Res Bud År1'!$C40=30,'Res Bud År1'!$M40,0)+IF('Res Bud År1'!$C40=60,'Res Bud År1'!$L40,0)+IF('Res Bud År1'!$C40=90,'Res Bud År1'!$K40,0)</f>
        <v>0</v>
      </c>
      <c r="Q40" s="107">
        <f>IF(OR('Res Bud År1'!$C40="Kontant",'Res Bud År1'!$C40=""),'Res Bud År1'!$O40,0)+IF('Res Bud År1'!$C40=30,'Res Bud År1'!$N40,0)+IF('Res Bud År1'!$C40=60,'Res Bud År1'!$M40,0)+IF('Res Bud År1'!$C40=90,'Res Bud År1'!$L40,0)</f>
        <v>0</v>
      </c>
      <c r="R40" s="107">
        <f t="shared" si="5"/>
        <v>0</v>
      </c>
      <c r="S40" s="86"/>
    </row>
    <row r="41" spans="1:19" hidden="1" outlineLevel="1" x14ac:dyDescent="0.25">
      <c r="A41" s="94" t="s">
        <v>5</v>
      </c>
      <c r="B41" s="98"/>
      <c r="C41" s="98"/>
      <c r="D41" s="98"/>
      <c r="E41" s="98"/>
      <c r="F41" s="107">
        <f>IF(OR('Res Bud År1'!$C41="Kontant",'Res Bud År1'!$C41=""),'Res Bud År1'!$D41,0)</f>
        <v>0</v>
      </c>
      <c r="G41" s="107">
        <f>IF(OR('Res Bud År1'!$C41="Kontant",'Res Bud År1'!$C41=""),'Res Bud År1'!$E41,0)+IF('Res Bud År1'!$C41=30,'Res Bud År1'!$D41,0)</f>
        <v>0</v>
      </c>
      <c r="H41" s="107">
        <f>IF(OR('Res Bud År1'!$C41="Kontant",'Res Bud År1'!$C41=""),'Res Bud År1'!$F41,0)+IF('Res Bud År1'!$C41=30,'Res Bud År1'!$E41,0)+IF('Res Bud År1'!$C41=60,'Res Bud År1'!$D41,0)</f>
        <v>0</v>
      </c>
      <c r="I41" s="107">
        <f>IF(OR('Res Bud År1'!$C41="Kontant",'Res Bud År1'!$C41=""),'Res Bud År1'!$G41,0)+IF('Res Bud År1'!$C41=30,'Res Bud År1'!$F41,0)+IF('Res Bud År1'!$C41=60,'Res Bud År1'!$E41,0)+IF('Res Bud År1'!$C41=90,'Res Bud År1'!$D41,0)</f>
        <v>0</v>
      </c>
      <c r="J41" s="107">
        <f>IF(OR('Res Bud År1'!$C41="Kontant",'Res Bud År1'!$C41=""),'Res Bud År1'!$H41,0)+IF('Res Bud År1'!$C41=30,'Res Bud År1'!$G41,0)+IF('Res Bud År1'!$C41=60,'Res Bud År1'!$F41,0)+IF('Res Bud År1'!$C41=90,'Res Bud År1'!$E41,0)</f>
        <v>0</v>
      </c>
      <c r="K41" s="107">
        <f>IF(OR('Res Bud År1'!$C41="Kontant",'Res Bud År1'!$C41=""),'Res Bud År1'!$I41,0)+IF('Res Bud År1'!$C41=30,'Res Bud År1'!$H41,0)+IF('Res Bud År1'!$C41=60,'Res Bud År1'!$G41,0)+IF('Res Bud År1'!$C41=90,'Res Bud År1'!$F41,0)</f>
        <v>0</v>
      </c>
      <c r="L41" s="107">
        <f>IF(OR('Res Bud År1'!$C41="Kontant",'Res Bud År1'!$C41=""),'Res Bud År1'!$J41,0)+IF('Res Bud År1'!$C41=30,'Res Bud År1'!$I41,0)+IF('Res Bud År1'!$C41=60,'Res Bud År1'!$H41,0)+IF('Res Bud År1'!$C41=90,'Res Bud År1'!$G41,0)</f>
        <v>0</v>
      </c>
      <c r="M41" s="107">
        <f>IF(OR('Res Bud År1'!$C41="Kontant",'Res Bud År1'!$C41=""),'Res Bud År1'!$K41,0)+IF('Res Bud År1'!$C41=30,'Res Bud År1'!$J41,0)+IF('Res Bud År1'!$C41=60,'Res Bud År1'!$I41,0)+IF('Res Bud År1'!$C41=90,'Res Bud År1'!$H41,0)</f>
        <v>0</v>
      </c>
      <c r="N41" s="107">
        <f>IF(OR('Res Bud År1'!$C41="Kontant",'Res Bud År1'!$C41=""),'Res Bud År1'!$L41,0)+IF('Res Bud År1'!$C41=30,'Res Bud År1'!$K41,0)+IF('Res Bud År1'!$C41=60,'Res Bud År1'!$J41,0)+IF('Res Bud År1'!$C41=90,'Res Bud År1'!$I41,0)</f>
        <v>0</v>
      </c>
      <c r="O41" s="107">
        <f>IF(OR('Res Bud År1'!$C41="Kontant",'Res Bud År1'!$C41=""),'Res Bud År1'!$M41,0)+IF('Res Bud År1'!$C41=30,'Res Bud År1'!$L41,0)+IF('Res Bud År1'!$C41=60,'Res Bud År1'!$K41,0)+IF('Res Bud År1'!$C41=90,'Res Bud År1'!$J41,0)</f>
        <v>0</v>
      </c>
      <c r="P41" s="107">
        <f>IF(OR('Res Bud År1'!$C41="Kontant",'Res Bud År1'!$C41=""),'Res Bud År1'!$N41,0)+IF('Res Bud År1'!$C41=30,'Res Bud År1'!$M41,0)+IF('Res Bud År1'!$C41=60,'Res Bud År1'!$L41,0)+IF('Res Bud År1'!$C41=90,'Res Bud År1'!$K41,0)</f>
        <v>0</v>
      </c>
      <c r="Q41" s="107">
        <f>IF(OR('Res Bud År1'!$C41="Kontant",'Res Bud År1'!$C41=""),'Res Bud År1'!$O41,0)+IF('Res Bud År1'!$C41=30,'Res Bud År1'!$N41,0)+IF('Res Bud År1'!$C41=60,'Res Bud År1'!$M41,0)+IF('Res Bud År1'!$C41=90,'Res Bud År1'!$L41,0)</f>
        <v>0</v>
      </c>
      <c r="R41" s="107">
        <f t="shared" si="5"/>
        <v>0</v>
      </c>
      <c r="S41" s="86"/>
    </row>
    <row r="42" spans="1:19" ht="25" hidden="1" outlineLevel="1" x14ac:dyDescent="0.25">
      <c r="A42" s="94" t="s">
        <v>6</v>
      </c>
      <c r="B42" s="98"/>
      <c r="C42" s="98"/>
      <c r="D42" s="98"/>
      <c r="E42" s="98"/>
      <c r="F42" s="107">
        <f>IF(OR('Res Bud År1'!$C42="Kontant",'Res Bud År1'!$C42=""),'Res Bud År1'!$D42,0)</f>
        <v>0</v>
      </c>
      <c r="G42" s="107">
        <f>IF(OR('Res Bud År1'!$C42="Kontant",'Res Bud År1'!$C42=""),'Res Bud År1'!$E42,0)+IF('Res Bud År1'!$C42=30,'Res Bud År1'!$D42,0)</f>
        <v>0</v>
      </c>
      <c r="H42" s="107">
        <f>IF(OR('Res Bud År1'!$C42="Kontant",'Res Bud År1'!$C42=""),'Res Bud År1'!$F42,0)+IF('Res Bud År1'!$C42=30,'Res Bud År1'!$E42,0)+IF('Res Bud År1'!$C42=60,'Res Bud År1'!$D42,0)</f>
        <v>0</v>
      </c>
      <c r="I42" s="107">
        <f>IF(OR('Res Bud År1'!$C42="Kontant",'Res Bud År1'!$C42=""),'Res Bud År1'!$G42,0)+IF('Res Bud År1'!$C42=30,'Res Bud År1'!$F42,0)+IF('Res Bud År1'!$C42=60,'Res Bud År1'!$E42,0)+IF('Res Bud År1'!$C42=90,'Res Bud År1'!$D42,0)</f>
        <v>0</v>
      </c>
      <c r="J42" s="107">
        <f>IF(OR('Res Bud År1'!$C42="Kontant",'Res Bud År1'!$C42=""),'Res Bud År1'!$H42,0)+IF('Res Bud År1'!$C42=30,'Res Bud År1'!$G42,0)+IF('Res Bud År1'!$C42=60,'Res Bud År1'!$F42,0)+IF('Res Bud År1'!$C42=90,'Res Bud År1'!$E42,0)</f>
        <v>0</v>
      </c>
      <c r="K42" s="107">
        <f>IF(OR('Res Bud År1'!$C42="Kontant",'Res Bud År1'!$C42=""),'Res Bud År1'!$I42,0)+IF('Res Bud År1'!$C42=30,'Res Bud År1'!$H42,0)+IF('Res Bud År1'!$C42=60,'Res Bud År1'!$G42,0)+IF('Res Bud År1'!$C42=90,'Res Bud År1'!$F42,0)</f>
        <v>0</v>
      </c>
      <c r="L42" s="107">
        <f>IF(OR('Res Bud År1'!$C42="Kontant",'Res Bud År1'!$C42=""),'Res Bud År1'!$J42,0)+IF('Res Bud År1'!$C42=30,'Res Bud År1'!$I42,0)+IF('Res Bud År1'!$C42=60,'Res Bud År1'!$H42,0)+IF('Res Bud År1'!$C42=90,'Res Bud År1'!$G42,0)</f>
        <v>0</v>
      </c>
      <c r="M42" s="107">
        <f>IF(OR('Res Bud År1'!$C42="Kontant",'Res Bud År1'!$C42=""),'Res Bud År1'!$K42,0)+IF('Res Bud År1'!$C42=30,'Res Bud År1'!$J42,0)+IF('Res Bud År1'!$C42=60,'Res Bud År1'!$I42,0)+IF('Res Bud År1'!$C42=90,'Res Bud År1'!$H42,0)</f>
        <v>0</v>
      </c>
      <c r="N42" s="107">
        <f>IF(OR('Res Bud År1'!$C42="Kontant",'Res Bud År1'!$C42=""),'Res Bud År1'!$L42,0)+IF('Res Bud År1'!$C42=30,'Res Bud År1'!$K42,0)+IF('Res Bud År1'!$C42=60,'Res Bud År1'!$J42,0)+IF('Res Bud År1'!$C42=90,'Res Bud År1'!$I42,0)</f>
        <v>0</v>
      </c>
      <c r="O42" s="107">
        <f>IF(OR('Res Bud År1'!$C42="Kontant",'Res Bud År1'!$C42=""),'Res Bud År1'!$M42,0)+IF('Res Bud År1'!$C42=30,'Res Bud År1'!$L42,0)+IF('Res Bud År1'!$C42=60,'Res Bud År1'!$K42,0)+IF('Res Bud År1'!$C42=90,'Res Bud År1'!$J42,0)</f>
        <v>0</v>
      </c>
      <c r="P42" s="107">
        <f>IF(OR('Res Bud År1'!$C42="Kontant",'Res Bud År1'!$C42=""),'Res Bud År1'!$N42,0)+IF('Res Bud År1'!$C42=30,'Res Bud År1'!$M42,0)+IF('Res Bud År1'!$C42=60,'Res Bud År1'!$L42,0)+IF('Res Bud År1'!$C42=90,'Res Bud År1'!$K42,0)</f>
        <v>0</v>
      </c>
      <c r="Q42" s="107">
        <f>IF(OR('Res Bud År1'!$C42="Kontant",'Res Bud År1'!$C42=""),'Res Bud År1'!$O42,0)+IF('Res Bud År1'!$C42=30,'Res Bud År1'!$N42,0)+IF('Res Bud År1'!$C42=60,'Res Bud År1'!$M42,0)+IF('Res Bud År1'!$C42=90,'Res Bud År1'!$L42,0)</f>
        <v>0</v>
      </c>
      <c r="R42" s="107">
        <f t="shared" si="5"/>
        <v>0</v>
      </c>
      <c r="S42" s="86"/>
    </row>
    <row r="43" spans="1:19" hidden="1" outlineLevel="1" x14ac:dyDescent="0.25">
      <c r="A43" s="94" t="s">
        <v>7</v>
      </c>
      <c r="B43" s="98"/>
      <c r="C43" s="98"/>
      <c r="D43" s="98"/>
      <c r="E43" s="98"/>
      <c r="F43" s="107">
        <f>IF(OR('Res Bud År1'!$C43="Kontant",'Res Bud År1'!$C43=""),'Res Bud År1'!$D43,0)</f>
        <v>0</v>
      </c>
      <c r="G43" s="107">
        <f>IF(OR('Res Bud År1'!$C43="Kontant",'Res Bud År1'!$C43=""),'Res Bud År1'!$E43,0)+IF('Res Bud År1'!$C43=30,'Res Bud År1'!$D43,0)</f>
        <v>0</v>
      </c>
      <c r="H43" s="107">
        <f>IF(OR('Res Bud År1'!$C43="Kontant",'Res Bud År1'!$C43=""),'Res Bud År1'!$F43,0)+IF('Res Bud År1'!$C43=30,'Res Bud År1'!$E43,0)+IF('Res Bud År1'!$C43=60,'Res Bud År1'!$D43,0)</f>
        <v>0</v>
      </c>
      <c r="I43" s="107">
        <f>IF(OR('Res Bud År1'!$C43="Kontant",'Res Bud År1'!$C43=""),'Res Bud År1'!$G43,0)+IF('Res Bud År1'!$C43=30,'Res Bud År1'!$F43,0)+IF('Res Bud År1'!$C43=60,'Res Bud År1'!$E43,0)+IF('Res Bud År1'!$C43=90,'Res Bud År1'!$D43,0)</f>
        <v>0</v>
      </c>
      <c r="J43" s="107">
        <f>IF(OR('Res Bud År1'!$C43="Kontant",'Res Bud År1'!$C43=""),'Res Bud År1'!$H43,0)+IF('Res Bud År1'!$C43=30,'Res Bud År1'!$G43,0)+IF('Res Bud År1'!$C43=60,'Res Bud År1'!$F43,0)+IF('Res Bud År1'!$C43=90,'Res Bud År1'!$E43,0)</f>
        <v>0</v>
      </c>
      <c r="K43" s="107">
        <f>IF(OR('Res Bud År1'!$C43="Kontant",'Res Bud År1'!$C43=""),'Res Bud År1'!$I43,0)+IF('Res Bud År1'!$C43=30,'Res Bud År1'!$H43,0)+IF('Res Bud År1'!$C43=60,'Res Bud År1'!$G43,0)+IF('Res Bud År1'!$C43=90,'Res Bud År1'!$F43,0)</f>
        <v>0</v>
      </c>
      <c r="L43" s="107">
        <f>IF(OR('Res Bud År1'!$C43="Kontant",'Res Bud År1'!$C43=""),'Res Bud År1'!$J43,0)+IF('Res Bud År1'!$C43=30,'Res Bud År1'!$I43,0)+IF('Res Bud År1'!$C43=60,'Res Bud År1'!$H43,0)+IF('Res Bud År1'!$C43=90,'Res Bud År1'!$G43,0)</f>
        <v>0</v>
      </c>
      <c r="M43" s="107">
        <f>IF(OR('Res Bud År1'!$C43="Kontant",'Res Bud År1'!$C43=""),'Res Bud År1'!$K43,0)+IF('Res Bud År1'!$C43=30,'Res Bud År1'!$J43,0)+IF('Res Bud År1'!$C43=60,'Res Bud År1'!$I43,0)+IF('Res Bud År1'!$C43=90,'Res Bud År1'!$H43,0)</f>
        <v>0</v>
      </c>
      <c r="N43" s="107">
        <f>IF(OR('Res Bud År1'!$C43="Kontant",'Res Bud År1'!$C43=""),'Res Bud År1'!$L43,0)+IF('Res Bud År1'!$C43=30,'Res Bud År1'!$K43,0)+IF('Res Bud År1'!$C43=60,'Res Bud År1'!$J43,0)+IF('Res Bud År1'!$C43=90,'Res Bud År1'!$I43,0)</f>
        <v>0</v>
      </c>
      <c r="O43" s="107">
        <f>IF(OR('Res Bud År1'!$C43="Kontant",'Res Bud År1'!$C43=""),'Res Bud År1'!$M43,0)+IF('Res Bud År1'!$C43=30,'Res Bud År1'!$L43,0)+IF('Res Bud År1'!$C43=60,'Res Bud År1'!$K43,0)+IF('Res Bud År1'!$C43=90,'Res Bud År1'!$J43,0)</f>
        <v>0</v>
      </c>
      <c r="P43" s="107">
        <f>IF(OR('Res Bud År1'!$C43="Kontant",'Res Bud År1'!$C43=""),'Res Bud År1'!$N43,0)+IF('Res Bud År1'!$C43=30,'Res Bud År1'!$M43,0)+IF('Res Bud År1'!$C43=60,'Res Bud År1'!$L43,0)+IF('Res Bud År1'!$C43=90,'Res Bud År1'!$K43,0)</f>
        <v>0</v>
      </c>
      <c r="Q43" s="107">
        <f>IF(OR('Res Bud År1'!$C43="Kontant",'Res Bud År1'!$C43=""),'Res Bud År1'!$O43,0)+IF('Res Bud År1'!$C43=30,'Res Bud År1'!$N43,0)+IF('Res Bud År1'!$C43=60,'Res Bud År1'!$M43,0)+IF('Res Bud År1'!$C43=90,'Res Bud År1'!$L43,0)</f>
        <v>0</v>
      </c>
      <c r="R43" s="107">
        <f t="shared" si="5"/>
        <v>0</v>
      </c>
      <c r="S43" s="86"/>
    </row>
    <row r="44" spans="1:19" ht="25" hidden="1" outlineLevel="1" x14ac:dyDescent="0.25">
      <c r="A44" s="94" t="s">
        <v>25</v>
      </c>
      <c r="B44" s="98"/>
      <c r="C44" s="98"/>
      <c r="D44" s="98"/>
      <c r="E44" s="98"/>
      <c r="F44" s="107">
        <f>IF(OR('Res Bud År1'!$C44="Kontant",'Res Bud År1'!$C44=""),'Res Bud År1'!$D44,0)</f>
        <v>0</v>
      </c>
      <c r="G44" s="107">
        <f>IF(OR('Res Bud År1'!$C44="Kontant",'Res Bud År1'!$C44=""),'Res Bud År1'!$E44,0)+IF('Res Bud År1'!$C44=30,'Res Bud År1'!$D44,0)</f>
        <v>0</v>
      </c>
      <c r="H44" s="107">
        <f>IF(OR('Res Bud År1'!$C44="Kontant",'Res Bud År1'!$C44=""),'Res Bud År1'!$F44,0)+IF('Res Bud År1'!$C44=30,'Res Bud År1'!$E44,0)+IF('Res Bud År1'!$C44=60,'Res Bud År1'!$D44,0)</f>
        <v>0</v>
      </c>
      <c r="I44" s="107">
        <f>IF(OR('Res Bud År1'!$C44="Kontant",'Res Bud År1'!$C44=""),'Res Bud År1'!$G44,0)+IF('Res Bud År1'!$C44=30,'Res Bud År1'!$F44,0)+IF('Res Bud År1'!$C44=60,'Res Bud År1'!$E44,0)+IF('Res Bud År1'!$C44=90,'Res Bud År1'!$D44,0)</f>
        <v>0</v>
      </c>
      <c r="J44" s="107">
        <f>IF(OR('Res Bud År1'!$C44="Kontant",'Res Bud År1'!$C44=""),'Res Bud År1'!$H44,0)+IF('Res Bud År1'!$C44=30,'Res Bud År1'!$G44,0)+IF('Res Bud År1'!$C44=60,'Res Bud År1'!$F44,0)+IF('Res Bud År1'!$C44=90,'Res Bud År1'!$E44,0)</f>
        <v>0</v>
      </c>
      <c r="K44" s="107">
        <f>IF(OR('Res Bud År1'!$C44="Kontant",'Res Bud År1'!$C44=""),'Res Bud År1'!$I44,0)+IF('Res Bud År1'!$C44=30,'Res Bud År1'!$H44,0)+IF('Res Bud År1'!$C44=60,'Res Bud År1'!$G44,0)+IF('Res Bud År1'!$C44=90,'Res Bud År1'!$F44,0)</f>
        <v>0</v>
      </c>
      <c r="L44" s="107">
        <f>IF(OR('Res Bud År1'!$C44="Kontant",'Res Bud År1'!$C44=""),'Res Bud År1'!$J44,0)+IF('Res Bud År1'!$C44=30,'Res Bud År1'!$I44,0)+IF('Res Bud År1'!$C44=60,'Res Bud År1'!$H44,0)+IF('Res Bud År1'!$C44=90,'Res Bud År1'!$G44,0)</f>
        <v>0</v>
      </c>
      <c r="M44" s="107">
        <f>IF(OR('Res Bud År1'!$C44="Kontant",'Res Bud År1'!$C44=""),'Res Bud År1'!$K44,0)+IF('Res Bud År1'!$C44=30,'Res Bud År1'!$J44,0)+IF('Res Bud År1'!$C44=60,'Res Bud År1'!$I44,0)+IF('Res Bud År1'!$C44=90,'Res Bud År1'!$H44,0)</f>
        <v>0</v>
      </c>
      <c r="N44" s="107">
        <f>IF(OR('Res Bud År1'!$C44="Kontant",'Res Bud År1'!$C44=""),'Res Bud År1'!$L44,0)+IF('Res Bud År1'!$C44=30,'Res Bud År1'!$K44,0)+IF('Res Bud År1'!$C44=60,'Res Bud År1'!$J44,0)+IF('Res Bud År1'!$C44=90,'Res Bud År1'!$I44,0)</f>
        <v>0</v>
      </c>
      <c r="O44" s="107">
        <f>IF(OR('Res Bud År1'!$C44="Kontant",'Res Bud År1'!$C44=""),'Res Bud År1'!$M44,0)+IF('Res Bud År1'!$C44=30,'Res Bud År1'!$L44,0)+IF('Res Bud År1'!$C44=60,'Res Bud År1'!$K44,0)+IF('Res Bud År1'!$C44=90,'Res Bud År1'!$J44,0)</f>
        <v>0</v>
      </c>
      <c r="P44" s="107">
        <f>IF(OR('Res Bud År1'!$C44="Kontant",'Res Bud År1'!$C44=""),'Res Bud År1'!$N44,0)+IF('Res Bud År1'!$C44=30,'Res Bud År1'!$M44,0)+IF('Res Bud År1'!$C44=60,'Res Bud År1'!$L44,0)+IF('Res Bud År1'!$C44=90,'Res Bud År1'!$K44,0)</f>
        <v>0</v>
      </c>
      <c r="Q44" s="107">
        <f>IF(OR('Res Bud År1'!$C44="Kontant",'Res Bud År1'!$C44=""),'Res Bud År1'!$O44,0)+IF('Res Bud År1'!$C44=30,'Res Bud År1'!$N44,0)+IF('Res Bud År1'!$C44=60,'Res Bud År1'!$M44,0)+IF('Res Bud År1'!$C44=90,'Res Bud År1'!$L44,0)</f>
        <v>0</v>
      </c>
      <c r="R44" s="107">
        <f t="shared" si="5"/>
        <v>0</v>
      </c>
      <c r="S44" s="86"/>
    </row>
    <row r="45" spans="1:19" hidden="1" outlineLevel="1" x14ac:dyDescent="0.25">
      <c r="A45" s="94" t="s">
        <v>8</v>
      </c>
      <c r="B45" s="98"/>
      <c r="C45" s="98"/>
      <c r="D45" s="98"/>
      <c r="E45" s="98"/>
      <c r="F45" s="107">
        <f>IF(OR('Res Bud År1'!$C45="Kontant",'Res Bud År1'!$C45=""),'Res Bud År1'!$D45,0)</f>
        <v>0</v>
      </c>
      <c r="G45" s="107">
        <f>IF(OR('Res Bud År1'!$C45="Kontant",'Res Bud År1'!$C45=""),'Res Bud År1'!$E45,0)+IF('Res Bud År1'!$C45=30,'Res Bud År1'!$D45,0)</f>
        <v>0</v>
      </c>
      <c r="H45" s="107">
        <f>IF(OR('Res Bud År1'!$C45="Kontant",'Res Bud År1'!$C45=""),'Res Bud År1'!$F45,0)+IF('Res Bud År1'!$C45=30,'Res Bud År1'!$E45,0)+IF('Res Bud År1'!$C45=60,'Res Bud År1'!$D45,0)</f>
        <v>0</v>
      </c>
      <c r="I45" s="107">
        <f>IF(OR('Res Bud År1'!$C45="Kontant",'Res Bud År1'!$C45=""),'Res Bud År1'!$G45,0)+IF('Res Bud År1'!$C45=30,'Res Bud År1'!$F45,0)+IF('Res Bud År1'!$C45=60,'Res Bud År1'!$E45,0)+IF('Res Bud År1'!$C45=90,'Res Bud År1'!$D45,0)</f>
        <v>0</v>
      </c>
      <c r="J45" s="107">
        <f>IF(OR('Res Bud År1'!$C45="Kontant",'Res Bud År1'!$C45=""),'Res Bud År1'!$H45,0)+IF('Res Bud År1'!$C45=30,'Res Bud År1'!$G45,0)+IF('Res Bud År1'!$C45=60,'Res Bud År1'!$F45,0)+IF('Res Bud År1'!$C45=90,'Res Bud År1'!$E45,0)</f>
        <v>0</v>
      </c>
      <c r="K45" s="107">
        <f>IF(OR('Res Bud År1'!$C45="Kontant",'Res Bud År1'!$C45=""),'Res Bud År1'!$I45,0)+IF('Res Bud År1'!$C45=30,'Res Bud År1'!$H45,0)+IF('Res Bud År1'!$C45=60,'Res Bud År1'!$G45,0)+IF('Res Bud År1'!$C45=90,'Res Bud År1'!$F45,0)</f>
        <v>0</v>
      </c>
      <c r="L45" s="107">
        <f>IF(OR('Res Bud År1'!$C45="Kontant",'Res Bud År1'!$C45=""),'Res Bud År1'!$J45,0)+IF('Res Bud År1'!$C45=30,'Res Bud År1'!$I45,0)+IF('Res Bud År1'!$C45=60,'Res Bud År1'!$H45,0)+IF('Res Bud År1'!$C45=90,'Res Bud År1'!$G45,0)</f>
        <v>0</v>
      </c>
      <c r="M45" s="107">
        <f>IF(OR('Res Bud År1'!$C45="Kontant",'Res Bud År1'!$C45=""),'Res Bud År1'!$K45,0)+IF('Res Bud År1'!$C45=30,'Res Bud År1'!$J45,0)+IF('Res Bud År1'!$C45=60,'Res Bud År1'!$I45,0)+IF('Res Bud År1'!$C45=90,'Res Bud År1'!$H45,0)</f>
        <v>0</v>
      </c>
      <c r="N45" s="107">
        <f>IF(OR('Res Bud År1'!$C45="Kontant",'Res Bud År1'!$C45=""),'Res Bud År1'!$L45,0)+IF('Res Bud År1'!$C45=30,'Res Bud År1'!$K45,0)+IF('Res Bud År1'!$C45=60,'Res Bud År1'!$J45,0)+IF('Res Bud År1'!$C45=90,'Res Bud År1'!$I45,0)</f>
        <v>0</v>
      </c>
      <c r="O45" s="107">
        <f>IF(OR('Res Bud År1'!$C45="Kontant",'Res Bud År1'!$C45=""),'Res Bud År1'!$M45,0)+IF('Res Bud År1'!$C45=30,'Res Bud År1'!$L45,0)+IF('Res Bud År1'!$C45=60,'Res Bud År1'!$K45,0)+IF('Res Bud År1'!$C45=90,'Res Bud År1'!$J45,0)</f>
        <v>0</v>
      </c>
      <c r="P45" s="107">
        <f>IF(OR('Res Bud År1'!$C45="Kontant",'Res Bud År1'!$C45=""),'Res Bud År1'!$N45,0)+IF('Res Bud År1'!$C45=30,'Res Bud År1'!$M45,0)+IF('Res Bud År1'!$C45=60,'Res Bud År1'!$L45,0)+IF('Res Bud År1'!$C45=90,'Res Bud År1'!$K45,0)</f>
        <v>0</v>
      </c>
      <c r="Q45" s="107">
        <f>IF(OR('Res Bud År1'!$C45="Kontant",'Res Bud År1'!$C45=""),'Res Bud År1'!$O45,0)+IF('Res Bud År1'!$C45=30,'Res Bud År1'!$N45,0)+IF('Res Bud År1'!$C45=60,'Res Bud År1'!$M45,0)+IF('Res Bud År1'!$C45=90,'Res Bud År1'!$L45,0)</f>
        <v>0</v>
      </c>
      <c r="R45" s="107">
        <f t="shared" si="5"/>
        <v>0</v>
      </c>
      <c r="S45" s="86"/>
    </row>
    <row r="46" spans="1:19" hidden="1" outlineLevel="1" x14ac:dyDescent="0.25">
      <c r="A46" s="94" t="s">
        <v>9</v>
      </c>
      <c r="B46" s="98"/>
      <c r="C46" s="98"/>
      <c r="D46" s="98"/>
      <c r="E46" s="98"/>
      <c r="F46" s="107">
        <f>IF(OR('Res Bud År1'!$C46="Kontant",'Res Bud År1'!$C46=""),'Res Bud År1'!$D46,0)</f>
        <v>0</v>
      </c>
      <c r="G46" s="107">
        <f>IF(OR('Res Bud År1'!$C46="Kontant",'Res Bud År1'!$C46=""),'Res Bud År1'!$E46,0)+IF('Res Bud År1'!$C46=30,'Res Bud År1'!$D46,0)</f>
        <v>0</v>
      </c>
      <c r="H46" s="107">
        <f>IF(OR('Res Bud År1'!$C46="Kontant",'Res Bud År1'!$C46=""),'Res Bud År1'!$F46,0)+IF('Res Bud År1'!$C46=30,'Res Bud År1'!$E46,0)+IF('Res Bud År1'!$C46=60,'Res Bud År1'!$D46,0)</f>
        <v>0</v>
      </c>
      <c r="I46" s="107">
        <f>IF(OR('Res Bud År1'!$C46="Kontant",'Res Bud År1'!$C46=""),'Res Bud År1'!$G46,0)+IF('Res Bud År1'!$C46=30,'Res Bud År1'!$F46,0)+IF('Res Bud År1'!$C46=60,'Res Bud År1'!$E46,0)+IF('Res Bud År1'!$C46=90,'Res Bud År1'!$D46,0)</f>
        <v>0</v>
      </c>
      <c r="J46" s="107">
        <f>IF(OR('Res Bud År1'!$C46="Kontant",'Res Bud År1'!$C46=""),'Res Bud År1'!$H46,0)+IF('Res Bud År1'!$C46=30,'Res Bud År1'!$G46,0)+IF('Res Bud År1'!$C46=60,'Res Bud År1'!$F46,0)+IF('Res Bud År1'!$C46=90,'Res Bud År1'!$E46,0)</f>
        <v>0</v>
      </c>
      <c r="K46" s="107">
        <f>IF(OR('Res Bud År1'!$C46="Kontant",'Res Bud År1'!$C46=""),'Res Bud År1'!$I46,0)+IF('Res Bud År1'!$C46=30,'Res Bud År1'!$H46,0)+IF('Res Bud År1'!$C46=60,'Res Bud År1'!$G46,0)+IF('Res Bud År1'!$C46=90,'Res Bud År1'!$F46,0)</f>
        <v>0</v>
      </c>
      <c r="L46" s="107">
        <f>IF(OR('Res Bud År1'!$C46="Kontant",'Res Bud År1'!$C46=""),'Res Bud År1'!$J46,0)+IF('Res Bud År1'!$C46=30,'Res Bud År1'!$I46,0)+IF('Res Bud År1'!$C46=60,'Res Bud År1'!$H46,0)+IF('Res Bud År1'!$C46=90,'Res Bud År1'!$G46,0)</f>
        <v>0</v>
      </c>
      <c r="M46" s="107">
        <f>IF(OR('Res Bud År1'!$C46="Kontant",'Res Bud År1'!$C46=""),'Res Bud År1'!$K46,0)+IF('Res Bud År1'!$C46=30,'Res Bud År1'!$J46,0)+IF('Res Bud År1'!$C46=60,'Res Bud År1'!$I46,0)+IF('Res Bud År1'!$C46=90,'Res Bud År1'!$H46,0)</f>
        <v>0</v>
      </c>
      <c r="N46" s="107">
        <f>IF(OR('Res Bud År1'!$C46="Kontant",'Res Bud År1'!$C46=""),'Res Bud År1'!$L46,0)+IF('Res Bud År1'!$C46=30,'Res Bud År1'!$K46,0)+IF('Res Bud År1'!$C46=60,'Res Bud År1'!$J46,0)+IF('Res Bud År1'!$C46=90,'Res Bud År1'!$I46,0)</f>
        <v>0</v>
      </c>
      <c r="O46" s="107">
        <f>IF(OR('Res Bud År1'!$C46="Kontant",'Res Bud År1'!$C46=""),'Res Bud År1'!$M46,0)+IF('Res Bud År1'!$C46=30,'Res Bud År1'!$L46,0)+IF('Res Bud År1'!$C46=60,'Res Bud År1'!$K46,0)+IF('Res Bud År1'!$C46=90,'Res Bud År1'!$J46,0)</f>
        <v>0</v>
      </c>
      <c r="P46" s="107">
        <f>IF(OR('Res Bud År1'!$C46="Kontant",'Res Bud År1'!$C46=""),'Res Bud År1'!$N46,0)+IF('Res Bud År1'!$C46=30,'Res Bud År1'!$M46,0)+IF('Res Bud År1'!$C46=60,'Res Bud År1'!$L46,0)+IF('Res Bud År1'!$C46=90,'Res Bud År1'!$K46,0)</f>
        <v>0</v>
      </c>
      <c r="Q46" s="107">
        <f>IF(OR('Res Bud År1'!$C46="Kontant",'Res Bud År1'!$C46=""),'Res Bud År1'!$O46,0)+IF('Res Bud År1'!$C46=30,'Res Bud År1'!$N46,0)+IF('Res Bud År1'!$C46=60,'Res Bud År1'!$M46,0)+IF('Res Bud År1'!$C46=90,'Res Bud År1'!$L46,0)</f>
        <v>0</v>
      </c>
      <c r="R46" s="107">
        <f t="shared" si="5"/>
        <v>0</v>
      </c>
      <c r="S46" s="86"/>
    </row>
    <row r="47" spans="1:19" hidden="1" outlineLevel="1" x14ac:dyDescent="0.25">
      <c r="A47" s="94" t="s">
        <v>10</v>
      </c>
      <c r="B47" s="98"/>
      <c r="C47" s="98"/>
      <c r="D47" s="98"/>
      <c r="E47" s="98"/>
      <c r="F47" s="107">
        <f>IF(OR('Res Bud År1'!$C47="Kontant",'Res Bud År1'!$C47=""),'Res Bud År1'!$D47,0)</f>
        <v>0</v>
      </c>
      <c r="G47" s="107">
        <f>IF(OR('Res Bud År1'!$C47="Kontant",'Res Bud År1'!$C47=""),'Res Bud År1'!$E47,0)+IF('Res Bud År1'!$C47=30,'Res Bud År1'!$D47,0)</f>
        <v>0</v>
      </c>
      <c r="H47" s="107">
        <f>IF(OR('Res Bud År1'!$C47="Kontant",'Res Bud År1'!$C47=""),'Res Bud År1'!$F47,0)+IF('Res Bud År1'!$C47=30,'Res Bud År1'!$E47,0)+IF('Res Bud År1'!$C47=60,'Res Bud År1'!$D47,0)</f>
        <v>0</v>
      </c>
      <c r="I47" s="107">
        <f>IF(OR('Res Bud År1'!$C47="Kontant",'Res Bud År1'!$C47=""),'Res Bud År1'!$G47,0)+IF('Res Bud År1'!$C47=30,'Res Bud År1'!$F47,0)+IF('Res Bud År1'!$C47=60,'Res Bud År1'!$E47,0)+IF('Res Bud År1'!$C47=90,'Res Bud År1'!$D47,0)</f>
        <v>0</v>
      </c>
      <c r="J47" s="107">
        <f>IF(OR('Res Bud År1'!$C47="Kontant",'Res Bud År1'!$C47=""),'Res Bud År1'!$H47,0)+IF('Res Bud År1'!$C47=30,'Res Bud År1'!$G47,0)+IF('Res Bud År1'!$C47=60,'Res Bud År1'!$F47,0)+IF('Res Bud År1'!$C47=90,'Res Bud År1'!$E47,0)</f>
        <v>0</v>
      </c>
      <c r="K47" s="107">
        <f>IF(OR('Res Bud År1'!$C47="Kontant",'Res Bud År1'!$C47=""),'Res Bud År1'!$I47,0)+IF('Res Bud År1'!$C47=30,'Res Bud År1'!$H47,0)+IF('Res Bud År1'!$C47=60,'Res Bud År1'!$G47,0)+IF('Res Bud År1'!$C47=90,'Res Bud År1'!$F47,0)</f>
        <v>0</v>
      </c>
      <c r="L47" s="107">
        <f>IF(OR('Res Bud År1'!$C47="Kontant",'Res Bud År1'!$C47=""),'Res Bud År1'!$J47,0)+IF('Res Bud År1'!$C47=30,'Res Bud År1'!$I47,0)+IF('Res Bud År1'!$C47=60,'Res Bud År1'!$H47,0)+IF('Res Bud År1'!$C47=90,'Res Bud År1'!$G47,0)</f>
        <v>0</v>
      </c>
      <c r="M47" s="107">
        <f>IF(OR('Res Bud År1'!$C47="Kontant",'Res Bud År1'!$C47=""),'Res Bud År1'!$K47,0)+IF('Res Bud År1'!$C47=30,'Res Bud År1'!$J47,0)+IF('Res Bud År1'!$C47=60,'Res Bud År1'!$I47,0)+IF('Res Bud År1'!$C47=90,'Res Bud År1'!$H47,0)</f>
        <v>0</v>
      </c>
      <c r="N47" s="107">
        <f>IF(OR('Res Bud År1'!$C47="Kontant",'Res Bud År1'!$C47=""),'Res Bud År1'!$L47,0)+IF('Res Bud År1'!$C47=30,'Res Bud År1'!$K47,0)+IF('Res Bud År1'!$C47=60,'Res Bud År1'!$J47,0)+IF('Res Bud År1'!$C47=90,'Res Bud År1'!$I47,0)</f>
        <v>0</v>
      </c>
      <c r="O47" s="107">
        <f>IF(OR('Res Bud År1'!$C47="Kontant",'Res Bud År1'!$C47=""),'Res Bud År1'!$M47,0)+IF('Res Bud År1'!$C47=30,'Res Bud År1'!$L47,0)+IF('Res Bud År1'!$C47=60,'Res Bud År1'!$K47,0)+IF('Res Bud År1'!$C47=90,'Res Bud År1'!$J47,0)</f>
        <v>0</v>
      </c>
      <c r="P47" s="107">
        <f>IF(OR('Res Bud År1'!$C47="Kontant",'Res Bud År1'!$C47=""),'Res Bud År1'!$N47,0)+IF('Res Bud År1'!$C47=30,'Res Bud År1'!$M47,0)+IF('Res Bud År1'!$C47=60,'Res Bud År1'!$L47,0)+IF('Res Bud År1'!$C47=90,'Res Bud År1'!$K47,0)</f>
        <v>0</v>
      </c>
      <c r="Q47" s="107">
        <f>IF(OR('Res Bud År1'!$C47="Kontant",'Res Bud År1'!$C47=""),'Res Bud År1'!$O47,0)+IF('Res Bud År1'!$C47=30,'Res Bud År1'!$N47,0)+IF('Res Bud År1'!$C47=60,'Res Bud År1'!$M47,0)+IF('Res Bud År1'!$C47=90,'Res Bud År1'!$L47,0)</f>
        <v>0</v>
      </c>
      <c r="R47" s="107">
        <f t="shared" si="5"/>
        <v>0</v>
      </c>
      <c r="S47" s="86"/>
    </row>
    <row r="48" spans="1:19" ht="25" hidden="1" outlineLevel="1" x14ac:dyDescent="0.25">
      <c r="A48" s="94" t="s">
        <v>26</v>
      </c>
      <c r="B48" s="98"/>
      <c r="C48" s="98"/>
      <c r="D48" s="98"/>
      <c r="E48" s="98"/>
      <c r="F48" s="107">
        <f>IF(OR('Res Bud År1'!$C48="Kontant",'Res Bud År1'!$C48=""),'Res Bud År1'!$D48,0)</f>
        <v>0</v>
      </c>
      <c r="G48" s="107">
        <f>IF(OR('Res Bud År1'!$C48="Kontant",'Res Bud År1'!$C48=""),'Res Bud År1'!$E48,0)+IF('Res Bud År1'!$C48=30,'Res Bud År1'!$D48,0)</f>
        <v>0</v>
      </c>
      <c r="H48" s="107">
        <f>IF(OR('Res Bud År1'!$C48="Kontant",'Res Bud År1'!$C48=""),'Res Bud År1'!$F48,0)+IF('Res Bud År1'!$C48=30,'Res Bud År1'!$E48,0)+IF('Res Bud År1'!$C48=60,'Res Bud År1'!$D48,0)</f>
        <v>0</v>
      </c>
      <c r="I48" s="107">
        <f>IF(OR('Res Bud År1'!$C48="Kontant",'Res Bud År1'!$C48=""),'Res Bud År1'!$G48,0)+IF('Res Bud År1'!$C48=30,'Res Bud År1'!$F48,0)+IF('Res Bud År1'!$C48=60,'Res Bud År1'!$E48,0)+IF('Res Bud År1'!$C48=90,'Res Bud År1'!$D48,0)</f>
        <v>0</v>
      </c>
      <c r="J48" s="107">
        <f>IF(OR('Res Bud År1'!$C48="Kontant",'Res Bud År1'!$C48=""),'Res Bud År1'!$H48,0)+IF('Res Bud År1'!$C48=30,'Res Bud År1'!$G48,0)+IF('Res Bud År1'!$C48=60,'Res Bud År1'!$F48,0)+IF('Res Bud År1'!$C48=90,'Res Bud År1'!$E48,0)</f>
        <v>0</v>
      </c>
      <c r="K48" s="107">
        <f>IF(OR('Res Bud År1'!$C48="Kontant",'Res Bud År1'!$C48=""),'Res Bud År1'!$I48,0)+IF('Res Bud År1'!$C48=30,'Res Bud År1'!$H48,0)+IF('Res Bud År1'!$C48=60,'Res Bud År1'!$G48,0)+IF('Res Bud År1'!$C48=90,'Res Bud År1'!$F48,0)</f>
        <v>0</v>
      </c>
      <c r="L48" s="107">
        <f>IF(OR('Res Bud År1'!$C48="Kontant",'Res Bud År1'!$C48=""),'Res Bud År1'!$J48,0)+IF('Res Bud År1'!$C48=30,'Res Bud År1'!$I48,0)+IF('Res Bud År1'!$C48=60,'Res Bud År1'!$H48,0)+IF('Res Bud År1'!$C48=90,'Res Bud År1'!$G48,0)</f>
        <v>0</v>
      </c>
      <c r="M48" s="107">
        <f>IF(OR('Res Bud År1'!$C48="Kontant",'Res Bud År1'!$C48=""),'Res Bud År1'!$K48,0)+IF('Res Bud År1'!$C48=30,'Res Bud År1'!$J48,0)+IF('Res Bud År1'!$C48=60,'Res Bud År1'!$I48,0)+IF('Res Bud År1'!$C48=90,'Res Bud År1'!$H48,0)</f>
        <v>0</v>
      </c>
      <c r="N48" s="107">
        <f>IF(OR('Res Bud År1'!$C48="Kontant",'Res Bud År1'!$C48=""),'Res Bud År1'!$L48,0)+IF('Res Bud År1'!$C48=30,'Res Bud År1'!$K48,0)+IF('Res Bud År1'!$C48=60,'Res Bud År1'!$J48,0)+IF('Res Bud År1'!$C48=90,'Res Bud År1'!$I48,0)</f>
        <v>0</v>
      </c>
      <c r="O48" s="107">
        <f>IF(OR('Res Bud År1'!$C48="Kontant",'Res Bud År1'!$C48=""),'Res Bud År1'!$M48,0)+IF('Res Bud År1'!$C48=30,'Res Bud År1'!$L48,0)+IF('Res Bud År1'!$C48=60,'Res Bud År1'!$K48,0)+IF('Res Bud År1'!$C48=90,'Res Bud År1'!$J48,0)</f>
        <v>0</v>
      </c>
      <c r="P48" s="107">
        <f>IF(OR('Res Bud År1'!$C48="Kontant",'Res Bud År1'!$C48=""),'Res Bud År1'!$N48,0)+IF('Res Bud År1'!$C48=30,'Res Bud År1'!$M48,0)+IF('Res Bud År1'!$C48=60,'Res Bud År1'!$L48,0)+IF('Res Bud År1'!$C48=90,'Res Bud År1'!$K48,0)</f>
        <v>0</v>
      </c>
      <c r="Q48" s="107">
        <f>IF(OR('Res Bud År1'!$C48="Kontant",'Res Bud År1'!$C48=""),'Res Bud År1'!$O48,0)+IF('Res Bud År1'!$C48=30,'Res Bud År1'!$N48,0)+IF('Res Bud År1'!$C48=60,'Res Bud År1'!$M48,0)+IF('Res Bud År1'!$C48=90,'Res Bud År1'!$L48,0)</f>
        <v>0</v>
      </c>
      <c r="R48" s="107">
        <f t="shared" si="5"/>
        <v>0</v>
      </c>
      <c r="S48" s="86"/>
    </row>
    <row r="49" spans="1:41" ht="25" hidden="1" outlineLevel="1" x14ac:dyDescent="0.25">
      <c r="A49" s="94" t="s">
        <v>27</v>
      </c>
      <c r="B49" s="98"/>
      <c r="C49" s="98"/>
      <c r="D49" s="98"/>
      <c r="E49" s="98"/>
      <c r="F49" s="107">
        <f>IF(OR('Res Bud År1'!$C49="Kontant",'Res Bud År1'!$C49=""),'Res Bud År1'!$D49,0)</f>
        <v>0</v>
      </c>
      <c r="G49" s="107">
        <f>IF(OR('Res Bud År1'!$C49="Kontant",'Res Bud År1'!$C49=""),'Res Bud År1'!$E49,0)+IF('Res Bud År1'!$C49=30,'Res Bud År1'!$D49,0)</f>
        <v>0</v>
      </c>
      <c r="H49" s="107">
        <f>IF(OR('Res Bud År1'!$C49="Kontant",'Res Bud År1'!$C49=""),'Res Bud År1'!$F49,0)+IF('Res Bud År1'!$C49=30,'Res Bud År1'!$E49,0)+IF('Res Bud År1'!$C49=60,'Res Bud År1'!$D49,0)</f>
        <v>0</v>
      </c>
      <c r="I49" s="107">
        <f>IF(OR('Res Bud År1'!$C49="Kontant",'Res Bud År1'!$C49=""),'Res Bud År1'!$G49,0)+IF('Res Bud År1'!$C49=30,'Res Bud År1'!$F49,0)+IF('Res Bud År1'!$C49=60,'Res Bud År1'!$E49,0)+IF('Res Bud År1'!$C49=90,'Res Bud År1'!$D49,0)</f>
        <v>0</v>
      </c>
      <c r="J49" s="107">
        <f>IF(OR('Res Bud År1'!$C49="Kontant",'Res Bud År1'!$C49=""),'Res Bud År1'!$H49,0)+IF('Res Bud År1'!$C49=30,'Res Bud År1'!$G49,0)+IF('Res Bud År1'!$C49=60,'Res Bud År1'!$F49,0)+IF('Res Bud År1'!$C49=90,'Res Bud År1'!$E49,0)</f>
        <v>0</v>
      </c>
      <c r="K49" s="107">
        <f>IF(OR('Res Bud År1'!$C49="Kontant",'Res Bud År1'!$C49=""),'Res Bud År1'!$I49,0)+IF('Res Bud År1'!$C49=30,'Res Bud År1'!$H49,0)+IF('Res Bud År1'!$C49=60,'Res Bud År1'!$G49,0)+IF('Res Bud År1'!$C49=90,'Res Bud År1'!$F49,0)</f>
        <v>0</v>
      </c>
      <c r="L49" s="107">
        <f>IF(OR('Res Bud År1'!$C49="Kontant",'Res Bud År1'!$C49=""),'Res Bud År1'!$J49,0)+IF('Res Bud År1'!$C49=30,'Res Bud År1'!$I49,0)+IF('Res Bud År1'!$C49=60,'Res Bud År1'!$H49,0)+IF('Res Bud År1'!$C49=90,'Res Bud År1'!$G49,0)</f>
        <v>0</v>
      </c>
      <c r="M49" s="107">
        <f>IF(OR('Res Bud År1'!$C49="Kontant",'Res Bud År1'!$C49=""),'Res Bud År1'!$K49,0)+IF('Res Bud År1'!$C49=30,'Res Bud År1'!$J49,0)+IF('Res Bud År1'!$C49=60,'Res Bud År1'!$I49,0)+IF('Res Bud År1'!$C49=90,'Res Bud År1'!$H49,0)</f>
        <v>0</v>
      </c>
      <c r="N49" s="107">
        <f>IF(OR('Res Bud År1'!$C49="Kontant",'Res Bud År1'!$C49=""),'Res Bud År1'!$L49,0)+IF('Res Bud År1'!$C49=30,'Res Bud År1'!$K49,0)+IF('Res Bud År1'!$C49=60,'Res Bud År1'!$J49,0)+IF('Res Bud År1'!$C49=90,'Res Bud År1'!$I49,0)</f>
        <v>0</v>
      </c>
      <c r="O49" s="107">
        <f>IF(OR('Res Bud År1'!$C49="Kontant",'Res Bud År1'!$C49=""),'Res Bud År1'!$M49,0)+IF('Res Bud År1'!$C49=30,'Res Bud År1'!$L49,0)+IF('Res Bud År1'!$C49=60,'Res Bud År1'!$K49,0)+IF('Res Bud År1'!$C49=90,'Res Bud År1'!$J49,0)</f>
        <v>0</v>
      </c>
      <c r="P49" s="107">
        <f>IF(OR('Res Bud År1'!$C49="Kontant",'Res Bud År1'!$C49=""),'Res Bud År1'!$N49,0)+IF('Res Bud År1'!$C49=30,'Res Bud År1'!$M49,0)+IF('Res Bud År1'!$C49=60,'Res Bud År1'!$L49,0)+IF('Res Bud År1'!$C49=90,'Res Bud År1'!$K49,0)</f>
        <v>0</v>
      </c>
      <c r="Q49" s="107">
        <f>IF(OR('Res Bud År1'!$C49="Kontant",'Res Bud År1'!$C49=""),'Res Bud År1'!$O49,0)+IF('Res Bud År1'!$C49=30,'Res Bud År1'!$N49,0)+IF('Res Bud År1'!$C49=60,'Res Bud År1'!$M49,0)+IF('Res Bud År1'!$C49=90,'Res Bud År1'!$L49,0)</f>
        <v>0</v>
      </c>
      <c r="R49" s="107">
        <f t="shared" si="5"/>
        <v>0</v>
      </c>
      <c r="S49" s="86"/>
    </row>
    <row r="50" spans="1:41" hidden="1" outlineLevel="1" x14ac:dyDescent="0.25">
      <c r="A50" s="94" t="s">
        <v>11</v>
      </c>
      <c r="B50" s="98"/>
      <c r="C50" s="98"/>
      <c r="D50" s="98"/>
      <c r="E50" s="98"/>
      <c r="F50" s="107">
        <f>IF(OR('Res Bud År1'!$C50="Kontant",'Res Bud År1'!$C50=""),'Res Bud År1'!$D50,0)</f>
        <v>0</v>
      </c>
      <c r="G50" s="107">
        <f>IF(OR('Res Bud År1'!$C50="Kontant",'Res Bud År1'!$C50=""),'Res Bud År1'!$E50,0)+IF('Res Bud År1'!$C50=30,'Res Bud År1'!$D50,0)</f>
        <v>0</v>
      </c>
      <c r="H50" s="107">
        <f>IF(OR('Res Bud År1'!$C50="Kontant",'Res Bud År1'!$C50=""),'Res Bud År1'!$F50,0)+IF('Res Bud År1'!$C50=30,'Res Bud År1'!$E50,0)+IF('Res Bud År1'!$C50=60,'Res Bud År1'!$D50,0)</f>
        <v>0</v>
      </c>
      <c r="I50" s="107">
        <f>IF(OR('Res Bud År1'!$C50="Kontant",'Res Bud År1'!$C50=""),'Res Bud År1'!$G50,0)+IF('Res Bud År1'!$C50=30,'Res Bud År1'!$F50,0)+IF('Res Bud År1'!$C50=60,'Res Bud År1'!$E50,0)+IF('Res Bud År1'!$C50=90,'Res Bud År1'!$D50,0)</f>
        <v>0</v>
      </c>
      <c r="J50" s="107">
        <f>IF(OR('Res Bud År1'!$C50="Kontant",'Res Bud År1'!$C50=""),'Res Bud År1'!$H50,0)+IF('Res Bud År1'!$C50=30,'Res Bud År1'!$G50,0)+IF('Res Bud År1'!$C50=60,'Res Bud År1'!$F50,0)+IF('Res Bud År1'!$C50=90,'Res Bud År1'!$E50,0)</f>
        <v>0</v>
      </c>
      <c r="K50" s="107">
        <f>IF(OR('Res Bud År1'!$C50="Kontant",'Res Bud År1'!$C50=""),'Res Bud År1'!$I50,0)+IF('Res Bud År1'!$C50=30,'Res Bud År1'!$H50,0)+IF('Res Bud År1'!$C50=60,'Res Bud År1'!$G50,0)+IF('Res Bud År1'!$C50=90,'Res Bud År1'!$F50,0)</f>
        <v>0</v>
      </c>
      <c r="L50" s="107">
        <f>IF(OR('Res Bud År1'!$C50="Kontant",'Res Bud År1'!$C50=""),'Res Bud År1'!$J50,0)+IF('Res Bud År1'!$C50=30,'Res Bud År1'!$I50,0)+IF('Res Bud År1'!$C50=60,'Res Bud År1'!$H50,0)+IF('Res Bud År1'!$C50=90,'Res Bud År1'!$G50,0)</f>
        <v>0</v>
      </c>
      <c r="M50" s="107">
        <f>IF(OR('Res Bud År1'!$C50="Kontant",'Res Bud År1'!$C50=""),'Res Bud År1'!$K50,0)+IF('Res Bud År1'!$C50=30,'Res Bud År1'!$J50,0)+IF('Res Bud År1'!$C50=60,'Res Bud År1'!$I50,0)+IF('Res Bud År1'!$C50=90,'Res Bud År1'!$H50,0)</f>
        <v>0</v>
      </c>
      <c r="N50" s="107">
        <f>IF(OR('Res Bud År1'!$C50="Kontant",'Res Bud År1'!$C50=""),'Res Bud År1'!$L50,0)+IF('Res Bud År1'!$C50=30,'Res Bud År1'!$K50,0)+IF('Res Bud År1'!$C50=60,'Res Bud År1'!$J50,0)+IF('Res Bud År1'!$C50=90,'Res Bud År1'!$I50,0)</f>
        <v>0</v>
      </c>
      <c r="O50" s="107">
        <f>IF(OR('Res Bud År1'!$C50="Kontant",'Res Bud År1'!$C50=""),'Res Bud År1'!$M50,0)+IF('Res Bud År1'!$C50=30,'Res Bud År1'!$L50,0)+IF('Res Bud År1'!$C50=60,'Res Bud År1'!$K50,0)+IF('Res Bud År1'!$C50=90,'Res Bud År1'!$J50,0)</f>
        <v>0</v>
      </c>
      <c r="P50" s="107">
        <f>IF(OR('Res Bud År1'!$C50="Kontant",'Res Bud År1'!$C50=""),'Res Bud År1'!$N50,0)+IF('Res Bud År1'!$C50=30,'Res Bud År1'!$M50,0)+IF('Res Bud År1'!$C50=60,'Res Bud År1'!$L50,0)+IF('Res Bud År1'!$C50=90,'Res Bud År1'!$K50,0)</f>
        <v>0</v>
      </c>
      <c r="Q50" s="107">
        <f>IF(OR('Res Bud År1'!$C50="Kontant",'Res Bud År1'!$C50=""),'Res Bud År1'!$O50,0)+IF('Res Bud År1'!$C50=30,'Res Bud År1'!$N50,0)+IF('Res Bud År1'!$C50=60,'Res Bud År1'!$M50,0)+IF('Res Bud År1'!$C50=90,'Res Bud År1'!$L50,0)</f>
        <v>0</v>
      </c>
      <c r="R50" s="107">
        <f t="shared" si="5"/>
        <v>0</v>
      </c>
      <c r="S50" s="86"/>
    </row>
    <row r="51" spans="1:41" hidden="1" outlineLevel="1" x14ac:dyDescent="0.25">
      <c r="A51" s="94" t="s">
        <v>12</v>
      </c>
      <c r="B51" s="98"/>
      <c r="C51" s="98"/>
      <c r="D51" s="98"/>
      <c r="E51" s="98"/>
      <c r="F51" s="107">
        <f>IF(OR('Res Bud År1'!$C51="Kontant",'Res Bud År1'!$C51=""),'Res Bud År1'!$D51,0)</f>
        <v>0</v>
      </c>
      <c r="G51" s="107">
        <f>IF(OR('Res Bud År1'!$C51="Kontant",'Res Bud År1'!$C51=""),'Res Bud År1'!$E51,0)+IF('Res Bud År1'!$C51=30,'Res Bud År1'!$D51,0)</f>
        <v>0</v>
      </c>
      <c r="H51" s="107">
        <f>IF(OR('Res Bud År1'!$C51="Kontant",'Res Bud År1'!$C51=""),'Res Bud År1'!$F51,0)+IF('Res Bud År1'!$C51=30,'Res Bud År1'!$E51,0)+IF('Res Bud År1'!$C51=60,'Res Bud År1'!$D51,0)</f>
        <v>0</v>
      </c>
      <c r="I51" s="107">
        <f>IF(OR('Res Bud År1'!$C51="Kontant",'Res Bud År1'!$C51=""),'Res Bud År1'!$G51,0)+IF('Res Bud År1'!$C51=30,'Res Bud År1'!$F51,0)+IF('Res Bud År1'!$C51=60,'Res Bud År1'!$E51,0)+IF('Res Bud År1'!$C51=90,'Res Bud År1'!$D51,0)</f>
        <v>0</v>
      </c>
      <c r="J51" s="107">
        <f>IF(OR('Res Bud År1'!$C51="Kontant",'Res Bud År1'!$C51=""),'Res Bud År1'!$H51,0)+IF('Res Bud År1'!$C51=30,'Res Bud År1'!$G51,0)+IF('Res Bud År1'!$C51=60,'Res Bud År1'!$F51,0)+IF('Res Bud År1'!$C51=90,'Res Bud År1'!$E51,0)</f>
        <v>0</v>
      </c>
      <c r="K51" s="107">
        <f>IF(OR('Res Bud År1'!$C51="Kontant",'Res Bud År1'!$C51=""),'Res Bud År1'!$I51,0)+IF('Res Bud År1'!$C51=30,'Res Bud År1'!$H51,0)+IF('Res Bud År1'!$C51=60,'Res Bud År1'!$G51,0)+IF('Res Bud År1'!$C51=90,'Res Bud År1'!$F51,0)</f>
        <v>0</v>
      </c>
      <c r="L51" s="107">
        <f>IF(OR('Res Bud År1'!$C51="Kontant",'Res Bud År1'!$C51=""),'Res Bud År1'!$J51,0)+IF('Res Bud År1'!$C51=30,'Res Bud År1'!$I51,0)+IF('Res Bud År1'!$C51=60,'Res Bud År1'!$H51,0)+IF('Res Bud År1'!$C51=90,'Res Bud År1'!$G51,0)</f>
        <v>0</v>
      </c>
      <c r="M51" s="107">
        <f>IF(OR('Res Bud År1'!$C51="Kontant",'Res Bud År1'!$C51=""),'Res Bud År1'!$K51,0)+IF('Res Bud År1'!$C51=30,'Res Bud År1'!$J51,0)+IF('Res Bud År1'!$C51=60,'Res Bud År1'!$I51,0)+IF('Res Bud År1'!$C51=90,'Res Bud År1'!$H51,0)</f>
        <v>0</v>
      </c>
      <c r="N51" s="107">
        <f>IF(OR('Res Bud År1'!$C51="Kontant",'Res Bud År1'!$C51=""),'Res Bud År1'!$L51,0)+IF('Res Bud År1'!$C51=30,'Res Bud År1'!$K51,0)+IF('Res Bud År1'!$C51=60,'Res Bud År1'!$J51,0)+IF('Res Bud År1'!$C51=90,'Res Bud År1'!$I51,0)</f>
        <v>0</v>
      </c>
      <c r="O51" s="107">
        <f>IF(OR('Res Bud År1'!$C51="Kontant",'Res Bud År1'!$C51=""),'Res Bud År1'!$M51,0)+IF('Res Bud År1'!$C51=30,'Res Bud År1'!$L51,0)+IF('Res Bud År1'!$C51=60,'Res Bud År1'!$K51,0)+IF('Res Bud År1'!$C51=90,'Res Bud År1'!$J51,0)</f>
        <v>0</v>
      </c>
      <c r="P51" s="107">
        <f>IF(OR('Res Bud År1'!$C51="Kontant",'Res Bud År1'!$C51=""),'Res Bud År1'!$N51,0)+IF('Res Bud År1'!$C51=30,'Res Bud År1'!$M51,0)+IF('Res Bud År1'!$C51=60,'Res Bud År1'!$L51,0)+IF('Res Bud År1'!$C51=90,'Res Bud År1'!$K51,0)</f>
        <v>0</v>
      </c>
      <c r="Q51" s="107">
        <f>IF(OR('Res Bud År1'!$C51="Kontant",'Res Bud År1'!$C51=""),'Res Bud År1'!$O51,0)+IF('Res Bud År1'!$C51=30,'Res Bud År1'!$N51,0)+IF('Res Bud År1'!$C51=60,'Res Bud År1'!$M51,0)+IF('Res Bud År1'!$C51=90,'Res Bud År1'!$L51,0)</f>
        <v>0</v>
      </c>
      <c r="R51" s="107">
        <f t="shared" si="5"/>
        <v>0</v>
      </c>
      <c r="S51" s="86"/>
    </row>
    <row r="52" spans="1:41" hidden="1" outlineLevel="1" x14ac:dyDescent="0.25">
      <c r="A52" s="94" t="s">
        <v>13</v>
      </c>
      <c r="B52" s="98"/>
      <c r="C52" s="98"/>
      <c r="D52" s="98"/>
      <c r="E52" s="98"/>
      <c r="F52" s="107">
        <f>IF(OR('Res Bud År1'!$C52="Kontant",'Res Bud År1'!$C52=""),'Res Bud År1'!$D52,0)</f>
        <v>0</v>
      </c>
      <c r="G52" s="107">
        <f>IF(OR('Res Bud År1'!$C52="Kontant",'Res Bud År1'!$C52=""),'Res Bud År1'!$E52,0)+IF('Res Bud År1'!$C52=30,'Res Bud År1'!$D52,0)</f>
        <v>0</v>
      </c>
      <c r="H52" s="107">
        <f>IF(OR('Res Bud År1'!$C52="Kontant",'Res Bud År1'!$C52=""),'Res Bud År1'!$F52,0)+IF('Res Bud År1'!$C52=30,'Res Bud År1'!$E52,0)+IF('Res Bud År1'!$C52=60,'Res Bud År1'!$D52,0)</f>
        <v>0</v>
      </c>
      <c r="I52" s="107">
        <f>IF(OR('Res Bud År1'!$C52="Kontant",'Res Bud År1'!$C52=""),'Res Bud År1'!$G52,0)+IF('Res Bud År1'!$C52=30,'Res Bud År1'!$F52,0)+IF('Res Bud År1'!$C52=60,'Res Bud År1'!$E52,0)+IF('Res Bud År1'!$C52=90,'Res Bud År1'!$D52,0)</f>
        <v>0</v>
      </c>
      <c r="J52" s="107">
        <f>IF(OR('Res Bud År1'!$C52="Kontant",'Res Bud År1'!$C52=""),'Res Bud År1'!$H52,0)+IF('Res Bud År1'!$C52=30,'Res Bud År1'!$G52,0)+IF('Res Bud År1'!$C52=60,'Res Bud År1'!$F52,0)+IF('Res Bud År1'!$C52=90,'Res Bud År1'!$E52,0)</f>
        <v>0</v>
      </c>
      <c r="K52" s="107">
        <f>IF(OR('Res Bud År1'!$C52="Kontant",'Res Bud År1'!$C52=""),'Res Bud År1'!$I52,0)+IF('Res Bud År1'!$C52=30,'Res Bud År1'!$H52,0)+IF('Res Bud År1'!$C52=60,'Res Bud År1'!$G52,0)+IF('Res Bud År1'!$C52=90,'Res Bud År1'!$F52,0)</f>
        <v>0</v>
      </c>
      <c r="L52" s="107">
        <f>IF(OR('Res Bud År1'!$C52="Kontant",'Res Bud År1'!$C52=""),'Res Bud År1'!$J52,0)+IF('Res Bud År1'!$C52=30,'Res Bud År1'!$I52,0)+IF('Res Bud År1'!$C52=60,'Res Bud År1'!$H52,0)+IF('Res Bud År1'!$C52=90,'Res Bud År1'!$G52,0)</f>
        <v>0</v>
      </c>
      <c r="M52" s="107">
        <f>IF(OR('Res Bud År1'!$C52="Kontant",'Res Bud År1'!$C52=""),'Res Bud År1'!$K52,0)+IF('Res Bud År1'!$C52=30,'Res Bud År1'!$J52,0)+IF('Res Bud År1'!$C52=60,'Res Bud År1'!$I52,0)+IF('Res Bud År1'!$C52=90,'Res Bud År1'!$H52,0)</f>
        <v>0</v>
      </c>
      <c r="N52" s="107">
        <f>IF(OR('Res Bud År1'!$C52="Kontant",'Res Bud År1'!$C52=""),'Res Bud År1'!$L52,0)+IF('Res Bud År1'!$C52=30,'Res Bud År1'!$K52,0)+IF('Res Bud År1'!$C52=60,'Res Bud År1'!$J52,0)+IF('Res Bud År1'!$C52=90,'Res Bud År1'!$I52,0)</f>
        <v>0</v>
      </c>
      <c r="O52" s="107">
        <f>IF(OR('Res Bud År1'!$C52="Kontant",'Res Bud År1'!$C52=""),'Res Bud År1'!$M52,0)+IF('Res Bud År1'!$C52=30,'Res Bud År1'!$L52,0)+IF('Res Bud År1'!$C52=60,'Res Bud År1'!$K52,0)+IF('Res Bud År1'!$C52=90,'Res Bud År1'!$J52,0)</f>
        <v>0</v>
      </c>
      <c r="P52" s="107">
        <f>IF(OR('Res Bud År1'!$C52="Kontant",'Res Bud År1'!$C52=""),'Res Bud År1'!$N52,0)+IF('Res Bud År1'!$C52=30,'Res Bud År1'!$M52,0)+IF('Res Bud År1'!$C52=60,'Res Bud År1'!$L52,0)+IF('Res Bud År1'!$C52=90,'Res Bud År1'!$K52,0)</f>
        <v>0</v>
      </c>
      <c r="Q52" s="107">
        <f>IF(OR('Res Bud År1'!$C52="Kontant",'Res Bud År1'!$C52=""),'Res Bud År1'!$O52,0)+IF('Res Bud År1'!$C52=30,'Res Bud År1'!$N52,0)+IF('Res Bud År1'!$C52=60,'Res Bud År1'!$M52,0)+IF('Res Bud År1'!$C52=90,'Res Bud År1'!$L52,0)</f>
        <v>0</v>
      </c>
      <c r="R52" s="107">
        <f t="shared" si="5"/>
        <v>0</v>
      </c>
      <c r="S52" s="86"/>
    </row>
    <row r="53" spans="1:41" ht="25" hidden="1" outlineLevel="1" x14ac:dyDescent="0.25">
      <c r="A53" s="94" t="s">
        <v>14</v>
      </c>
      <c r="B53" s="98"/>
      <c r="C53" s="98"/>
      <c r="D53" s="98"/>
      <c r="E53" s="98"/>
      <c r="F53" s="107">
        <f>IF(OR('Res Bud År1'!$C53="Kontant",'Res Bud År1'!$C53=""),'Res Bud År1'!$D53,0)</f>
        <v>0</v>
      </c>
      <c r="G53" s="107">
        <f>IF(OR('Res Bud År1'!$C53="Kontant",'Res Bud År1'!$C53=""),'Res Bud År1'!$E53,0)+IF('Res Bud År1'!$C53=30,'Res Bud År1'!$D53,0)</f>
        <v>0</v>
      </c>
      <c r="H53" s="107">
        <f>IF(OR('Res Bud År1'!$C53="Kontant",'Res Bud År1'!$C53=""),'Res Bud År1'!$F53,0)+IF('Res Bud År1'!$C53=30,'Res Bud År1'!$E53,0)+IF('Res Bud År1'!$C53=60,'Res Bud År1'!$D53,0)</f>
        <v>0</v>
      </c>
      <c r="I53" s="107">
        <f>IF(OR('Res Bud År1'!$C53="Kontant",'Res Bud År1'!$C53=""),'Res Bud År1'!$G53,0)+IF('Res Bud År1'!$C53=30,'Res Bud År1'!$F53,0)+IF('Res Bud År1'!$C53=60,'Res Bud År1'!$E53,0)+IF('Res Bud År1'!$C53=90,'Res Bud År1'!$D53,0)</f>
        <v>0</v>
      </c>
      <c r="J53" s="107">
        <f>IF(OR('Res Bud År1'!$C53="Kontant",'Res Bud År1'!$C53=""),'Res Bud År1'!$H53,0)+IF('Res Bud År1'!$C53=30,'Res Bud År1'!$G53,0)+IF('Res Bud År1'!$C53=60,'Res Bud År1'!$F53,0)+IF('Res Bud År1'!$C53=90,'Res Bud År1'!$E53,0)</f>
        <v>0</v>
      </c>
      <c r="K53" s="107">
        <f>IF(OR('Res Bud År1'!$C53="Kontant",'Res Bud År1'!$C53=""),'Res Bud År1'!$I53,0)+IF('Res Bud År1'!$C53=30,'Res Bud År1'!$H53,0)+IF('Res Bud År1'!$C53=60,'Res Bud År1'!$G53,0)+IF('Res Bud År1'!$C53=90,'Res Bud År1'!$F53,0)</f>
        <v>0</v>
      </c>
      <c r="L53" s="107">
        <f>IF(OR('Res Bud År1'!$C53="Kontant",'Res Bud År1'!$C53=""),'Res Bud År1'!$J53,0)+IF('Res Bud År1'!$C53=30,'Res Bud År1'!$I53,0)+IF('Res Bud År1'!$C53=60,'Res Bud År1'!$H53,0)+IF('Res Bud År1'!$C53=90,'Res Bud År1'!$G53,0)</f>
        <v>0</v>
      </c>
      <c r="M53" s="107">
        <f>IF(OR('Res Bud År1'!$C53="Kontant",'Res Bud År1'!$C53=""),'Res Bud År1'!$K53,0)+IF('Res Bud År1'!$C53=30,'Res Bud År1'!$J53,0)+IF('Res Bud År1'!$C53=60,'Res Bud År1'!$I53,0)+IF('Res Bud År1'!$C53=90,'Res Bud År1'!$H53,0)</f>
        <v>0</v>
      </c>
      <c r="N53" s="107">
        <f>IF(OR('Res Bud År1'!$C53="Kontant",'Res Bud År1'!$C53=""),'Res Bud År1'!$L53,0)+IF('Res Bud År1'!$C53=30,'Res Bud År1'!$K53,0)+IF('Res Bud År1'!$C53=60,'Res Bud År1'!$J53,0)+IF('Res Bud År1'!$C53=90,'Res Bud År1'!$I53,0)</f>
        <v>0</v>
      </c>
      <c r="O53" s="107">
        <f>IF(OR('Res Bud År1'!$C53="Kontant",'Res Bud År1'!$C53=""),'Res Bud År1'!$M53,0)+IF('Res Bud År1'!$C53=30,'Res Bud År1'!$L53,0)+IF('Res Bud År1'!$C53=60,'Res Bud År1'!$K53,0)+IF('Res Bud År1'!$C53=90,'Res Bud År1'!$J53,0)</f>
        <v>0</v>
      </c>
      <c r="P53" s="107">
        <f>IF(OR('Res Bud År1'!$C53="Kontant",'Res Bud År1'!$C53=""),'Res Bud År1'!$N53,0)+IF('Res Bud År1'!$C53=30,'Res Bud År1'!$M53,0)+IF('Res Bud År1'!$C53=60,'Res Bud År1'!$L53,0)+IF('Res Bud År1'!$C53=90,'Res Bud År1'!$K53,0)</f>
        <v>0</v>
      </c>
      <c r="Q53" s="107">
        <f>IF(OR('Res Bud År1'!$C53="Kontant",'Res Bud År1'!$C53=""),'Res Bud År1'!$O53,0)+IF('Res Bud År1'!$C53=30,'Res Bud År1'!$N53,0)+IF('Res Bud År1'!$C53=60,'Res Bud År1'!$M53,0)+IF('Res Bud År1'!$C53=90,'Res Bud År1'!$L53,0)</f>
        <v>0</v>
      </c>
      <c r="R53" s="107">
        <f t="shared" si="5"/>
        <v>0</v>
      </c>
      <c r="S53" s="86"/>
    </row>
    <row r="54" spans="1:41" hidden="1" outlineLevel="1" x14ac:dyDescent="0.25">
      <c r="A54" s="94" t="s">
        <v>15</v>
      </c>
      <c r="B54" s="98"/>
      <c r="C54" s="98"/>
      <c r="D54" s="98"/>
      <c r="E54" s="98"/>
      <c r="F54" s="107">
        <f>IF(OR('Res Bud År1'!$C54="Kontant",'Res Bud År1'!$C54=""),'Res Bud År1'!$D54,0)</f>
        <v>0</v>
      </c>
      <c r="G54" s="107">
        <f>IF(OR('Res Bud År1'!$C54="Kontant",'Res Bud År1'!$C54=""),'Res Bud År1'!$E54,0)+IF('Res Bud År1'!$C54=30,'Res Bud År1'!$D54,0)</f>
        <v>0</v>
      </c>
      <c r="H54" s="107">
        <f>IF(OR('Res Bud År1'!$C54="Kontant",'Res Bud År1'!$C54=""),'Res Bud År1'!$F54,0)+IF('Res Bud År1'!$C54=30,'Res Bud År1'!$E54,0)+IF('Res Bud År1'!$C54=60,'Res Bud År1'!$D54,0)</f>
        <v>0</v>
      </c>
      <c r="I54" s="107">
        <f>IF(OR('Res Bud År1'!$C54="Kontant",'Res Bud År1'!$C54=""),'Res Bud År1'!$G54,0)+IF('Res Bud År1'!$C54=30,'Res Bud År1'!$F54,0)+IF('Res Bud År1'!$C54=60,'Res Bud År1'!$E54,0)+IF('Res Bud År1'!$C54=90,'Res Bud År1'!$D54,0)</f>
        <v>0</v>
      </c>
      <c r="J54" s="107">
        <f>IF(OR('Res Bud År1'!$C54="Kontant",'Res Bud År1'!$C54=""),'Res Bud År1'!$H54,0)+IF('Res Bud År1'!$C54=30,'Res Bud År1'!$G54,0)+IF('Res Bud År1'!$C54=60,'Res Bud År1'!$F54,0)+IF('Res Bud År1'!$C54=90,'Res Bud År1'!$E54,0)</f>
        <v>0</v>
      </c>
      <c r="K54" s="107">
        <f>IF(OR('Res Bud År1'!$C54="Kontant",'Res Bud År1'!$C54=""),'Res Bud År1'!$I54,0)+IF('Res Bud År1'!$C54=30,'Res Bud År1'!$H54,0)+IF('Res Bud År1'!$C54=60,'Res Bud År1'!$G54,0)+IF('Res Bud År1'!$C54=90,'Res Bud År1'!$F54,0)</f>
        <v>0</v>
      </c>
      <c r="L54" s="107">
        <f>IF(OR('Res Bud År1'!$C54="Kontant",'Res Bud År1'!$C54=""),'Res Bud År1'!$J54,0)+IF('Res Bud År1'!$C54=30,'Res Bud År1'!$I54,0)+IF('Res Bud År1'!$C54=60,'Res Bud År1'!$H54,0)+IF('Res Bud År1'!$C54=90,'Res Bud År1'!$G54,0)</f>
        <v>0</v>
      </c>
      <c r="M54" s="107">
        <f>IF(OR('Res Bud År1'!$C54="Kontant",'Res Bud År1'!$C54=""),'Res Bud År1'!$K54,0)+IF('Res Bud År1'!$C54=30,'Res Bud År1'!$J54,0)+IF('Res Bud År1'!$C54=60,'Res Bud År1'!$I54,0)+IF('Res Bud År1'!$C54=90,'Res Bud År1'!$H54,0)</f>
        <v>0</v>
      </c>
      <c r="N54" s="107">
        <f>IF(OR('Res Bud År1'!$C54="Kontant",'Res Bud År1'!$C54=""),'Res Bud År1'!$L54,0)+IF('Res Bud År1'!$C54=30,'Res Bud År1'!$K54,0)+IF('Res Bud År1'!$C54=60,'Res Bud År1'!$J54,0)+IF('Res Bud År1'!$C54=90,'Res Bud År1'!$I54,0)</f>
        <v>0</v>
      </c>
      <c r="O54" s="107">
        <f>IF(OR('Res Bud År1'!$C54="Kontant",'Res Bud År1'!$C54=""),'Res Bud År1'!$M54,0)+IF('Res Bud År1'!$C54=30,'Res Bud År1'!$L54,0)+IF('Res Bud År1'!$C54=60,'Res Bud År1'!$K54,0)+IF('Res Bud År1'!$C54=90,'Res Bud År1'!$J54,0)</f>
        <v>0</v>
      </c>
      <c r="P54" s="107">
        <f>IF(OR('Res Bud År1'!$C54="Kontant",'Res Bud År1'!$C54=""),'Res Bud År1'!$N54,0)+IF('Res Bud År1'!$C54=30,'Res Bud År1'!$M54,0)+IF('Res Bud År1'!$C54=60,'Res Bud År1'!$L54,0)+IF('Res Bud År1'!$C54=90,'Res Bud År1'!$K54,0)</f>
        <v>0</v>
      </c>
      <c r="Q54" s="107">
        <f>IF(OR('Res Bud År1'!$C54="Kontant",'Res Bud År1'!$C54=""),'Res Bud År1'!$O54,0)+IF('Res Bud År1'!$C54=30,'Res Bud År1'!$N54,0)+IF('Res Bud År1'!$C54=60,'Res Bud År1'!$M54,0)+IF('Res Bud År1'!$C54=90,'Res Bud År1'!$L54,0)</f>
        <v>0</v>
      </c>
      <c r="R54" s="107">
        <f t="shared" si="5"/>
        <v>0</v>
      </c>
      <c r="S54" s="86"/>
    </row>
    <row r="55" spans="1:41" ht="13" hidden="1" outlineLevel="1" x14ac:dyDescent="0.3">
      <c r="A55" s="92" t="s">
        <v>29</v>
      </c>
      <c r="B55" s="93"/>
      <c r="C55" s="93"/>
      <c r="D55" s="93"/>
      <c r="E55" s="93"/>
      <c r="F55" s="102">
        <f t="shared" ref="F55:Q55" si="6">SUM(F37:F54)</f>
        <v>0</v>
      </c>
      <c r="G55" s="102">
        <f t="shared" si="6"/>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86"/>
      <c r="AG55" s="2"/>
      <c r="AH55" s="2"/>
      <c r="AI55" s="2"/>
      <c r="AJ55" s="2"/>
      <c r="AK55" s="2"/>
      <c r="AL55" s="2"/>
      <c r="AM55" s="2"/>
      <c r="AN55" s="2"/>
      <c r="AO55" s="2"/>
    </row>
    <row r="56" spans="1:41" hidden="1" outlineLevel="1" x14ac:dyDescent="0.25">
      <c r="A56" s="100"/>
      <c r="B56" s="100"/>
      <c r="C56" s="100"/>
      <c r="D56" s="100"/>
      <c r="E56" s="100"/>
      <c r="F56" s="100"/>
      <c r="G56" s="100"/>
      <c r="H56" s="100"/>
      <c r="I56" s="100"/>
      <c r="J56" s="100"/>
      <c r="K56" s="100"/>
      <c r="L56" s="100"/>
      <c r="M56" s="100"/>
      <c r="N56" s="100"/>
      <c r="O56" s="100"/>
      <c r="P56" s="100"/>
      <c r="Q56" s="100"/>
      <c r="R56" s="100"/>
      <c r="S56" s="86"/>
    </row>
    <row r="57" spans="1:41" ht="26" hidden="1" outlineLevel="1" x14ac:dyDescent="0.3">
      <c r="A57" s="89" t="s">
        <v>54</v>
      </c>
      <c r="B57" s="89"/>
      <c r="C57" s="89"/>
      <c r="D57" s="89"/>
      <c r="E57" s="89"/>
      <c r="F57" s="99" t="str">
        <f>'Res Bud År1'!D$4</f>
        <v>jan-25</v>
      </c>
      <c r="G57" s="99" t="str">
        <f>'Res Bud År1'!E$4</f>
        <v>feb-25</v>
      </c>
      <c r="H57" s="99" t="str">
        <f>'Res Bud År1'!F$4</f>
        <v>mar-25</v>
      </c>
      <c r="I57" s="99" t="str">
        <f>'Res Bud År1'!G$4</f>
        <v>apr-25</v>
      </c>
      <c r="J57" s="99" t="str">
        <f>'Res Bud År1'!H$4</f>
        <v>maj-25</v>
      </c>
      <c r="K57" s="99" t="str">
        <f>'Res Bud År1'!I$4</f>
        <v>jun-25</v>
      </c>
      <c r="L57" s="99" t="str">
        <f>'Res Bud År1'!J$4</f>
        <v>jul-25</v>
      </c>
      <c r="M57" s="99" t="str">
        <f>'Res Bud År1'!K$4</f>
        <v>aug-25</v>
      </c>
      <c r="N57" s="99" t="str">
        <f>'Res Bud År1'!L$4</f>
        <v>sep-25</v>
      </c>
      <c r="O57" s="99" t="str">
        <f>'Res Bud År1'!M$4</f>
        <v>okt-25</v>
      </c>
      <c r="P57" s="99" t="str">
        <f>'Res Bud År1'!N$4</f>
        <v>nov-25</v>
      </c>
      <c r="Q57" s="99" t="str">
        <f>'Res Bud År1'!O$4</f>
        <v>dec-25</v>
      </c>
      <c r="R57" s="99" t="s">
        <v>46</v>
      </c>
      <c r="S57" s="86"/>
    </row>
    <row r="58" spans="1:41" ht="25" hidden="1" outlineLevel="1" x14ac:dyDescent="0.25">
      <c r="A58" s="94" t="s">
        <v>313</v>
      </c>
      <c r="B58" s="98"/>
      <c r="C58" s="98"/>
      <c r="D58" s="98"/>
      <c r="E58" s="98"/>
      <c r="F58" s="107">
        <f>'Res Bud År1'!D58*(1-PrelSkatt)</f>
        <v>0</v>
      </c>
      <c r="G58" s="107">
        <f>'Res Bud År1'!E58*(1-PrelSkatt)</f>
        <v>0</v>
      </c>
      <c r="H58" s="107">
        <f>'Res Bud År1'!F58*(1-PrelSkatt)</f>
        <v>0</v>
      </c>
      <c r="I58" s="107">
        <f>'Res Bud År1'!G58*(1-PrelSkatt)</f>
        <v>0</v>
      </c>
      <c r="J58" s="107">
        <f>'Res Bud År1'!H58*(1-PrelSkatt)</f>
        <v>0</v>
      </c>
      <c r="K58" s="107">
        <f>'Res Bud År1'!I58*(1-PrelSkatt)</f>
        <v>0</v>
      </c>
      <c r="L58" s="107">
        <f>'Res Bud År1'!J58*(1-PrelSkatt)</f>
        <v>0</v>
      </c>
      <c r="M58" s="107">
        <f>'Res Bud År1'!K58*(1-PrelSkatt)</f>
        <v>0</v>
      </c>
      <c r="N58" s="107">
        <f>'Res Bud År1'!L58*(1-PrelSkatt)</f>
        <v>0</v>
      </c>
      <c r="O58" s="107">
        <f>'Res Bud År1'!M58*(1-PrelSkatt)</f>
        <v>0</v>
      </c>
      <c r="P58" s="107">
        <f>'Res Bud År1'!N58*(1-PrelSkatt)</f>
        <v>0</v>
      </c>
      <c r="Q58" s="107">
        <f>'Res Bud År1'!O58*(1-PrelSkatt)</f>
        <v>0</v>
      </c>
      <c r="R58" s="107">
        <f>SUM(F58:Q58)</f>
        <v>0</v>
      </c>
      <c r="S58" s="86"/>
    </row>
    <row r="59" spans="1:41" hidden="1" outlineLevel="1" x14ac:dyDescent="0.25">
      <c r="A59" s="94" t="s">
        <v>133</v>
      </c>
      <c r="B59" s="98"/>
      <c r="C59" s="98"/>
      <c r="D59" s="98"/>
      <c r="E59" s="98"/>
      <c r="F59" s="107">
        <f>'Res Bud År1'!D59*(1-PrelSkatt)</f>
        <v>0</v>
      </c>
      <c r="G59" s="107">
        <f>'Res Bud År1'!E59*(1-PrelSkatt)</f>
        <v>0</v>
      </c>
      <c r="H59" s="107">
        <f>'Res Bud År1'!F59*(1-PrelSkatt)</f>
        <v>0</v>
      </c>
      <c r="I59" s="107">
        <f>'Res Bud År1'!G59*(1-PrelSkatt)</f>
        <v>0</v>
      </c>
      <c r="J59" s="107">
        <f>'Res Bud År1'!H59*(1-PrelSkatt)</f>
        <v>0</v>
      </c>
      <c r="K59" s="107">
        <f>'Res Bud År1'!I59*(1-PrelSkatt)</f>
        <v>0</v>
      </c>
      <c r="L59" s="107">
        <f>'Res Bud År1'!J59*(1-PrelSkatt)</f>
        <v>0</v>
      </c>
      <c r="M59" s="107">
        <f>'Res Bud År1'!K59*(1-PrelSkatt)</f>
        <v>0</v>
      </c>
      <c r="N59" s="107">
        <f>'Res Bud År1'!L59*(1-PrelSkatt)</f>
        <v>0</v>
      </c>
      <c r="O59" s="107">
        <f>'Res Bud År1'!M59*(1-PrelSkatt)</f>
        <v>0</v>
      </c>
      <c r="P59" s="107">
        <f>'Res Bud År1'!N59*(1-PrelSkatt)</f>
        <v>0</v>
      </c>
      <c r="Q59" s="107">
        <f>'Res Bud År1'!O59*(1-PrelSkatt)</f>
        <v>0</v>
      </c>
      <c r="R59" s="107">
        <f t="shared" ref="R59:R69" si="7">SUM(F59:Q59)</f>
        <v>0</v>
      </c>
      <c r="S59" s="86"/>
    </row>
    <row r="60" spans="1:41" hidden="1" outlineLevel="1" x14ac:dyDescent="0.25">
      <c r="A60" s="94" t="s">
        <v>264</v>
      </c>
      <c r="B60" s="106"/>
      <c r="C60" s="106"/>
      <c r="D60" s="106"/>
      <c r="E60" s="106"/>
      <c r="F60" s="107"/>
      <c r="G60" s="107">
        <f>'Res Bud År1'!D60</f>
        <v>0</v>
      </c>
      <c r="H60" s="107">
        <f>'Res Bud År1'!E60</f>
        <v>0</v>
      </c>
      <c r="I60" s="107">
        <f>'Res Bud År1'!F60</f>
        <v>0</v>
      </c>
      <c r="J60" s="107">
        <f>'Res Bud År1'!G60</f>
        <v>0</v>
      </c>
      <c r="K60" s="107">
        <f>'Res Bud År1'!H60</f>
        <v>0</v>
      </c>
      <c r="L60" s="107">
        <f>'Res Bud År1'!I60</f>
        <v>0</v>
      </c>
      <c r="M60" s="107">
        <f>'Res Bud År1'!J60</f>
        <v>0</v>
      </c>
      <c r="N60" s="107">
        <f>'Res Bud År1'!K60</f>
        <v>0</v>
      </c>
      <c r="O60" s="107">
        <f>'Res Bud År1'!L60</f>
        <v>0</v>
      </c>
      <c r="P60" s="107">
        <f>'Res Bud År1'!M60</f>
        <v>0</v>
      </c>
      <c r="Q60" s="107">
        <f>'Res Bud År1'!N60</f>
        <v>0</v>
      </c>
      <c r="R60" s="107">
        <f t="shared" si="7"/>
        <v>0</v>
      </c>
      <c r="S60" s="86"/>
    </row>
    <row r="61" spans="1:41" ht="12.5" hidden="1" customHeight="1" outlineLevel="1" x14ac:dyDescent="0.25">
      <c r="A61" s="94" t="s">
        <v>48</v>
      </c>
      <c r="B61" s="106"/>
      <c r="C61" s="106"/>
      <c r="D61" s="106"/>
      <c r="E61" s="106"/>
      <c r="F61" s="107"/>
      <c r="G61" s="107">
        <f>'Res Bud År1'!D61</f>
        <v>0</v>
      </c>
      <c r="H61" s="107">
        <f>'Res Bud År1'!E61</f>
        <v>0</v>
      </c>
      <c r="I61" s="107">
        <f>'Res Bud År1'!F61</f>
        <v>0</v>
      </c>
      <c r="J61" s="107">
        <f>'Res Bud År1'!G61</f>
        <v>0</v>
      </c>
      <c r="K61" s="107">
        <f>'Res Bud År1'!H61</f>
        <v>0</v>
      </c>
      <c r="L61" s="107">
        <f>'Res Bud År1'!I61</f>
        <v>0</v>
      </c>
      <c r="M61" s="107">
        <f>'Res Bud År1'!J61</f>
        <v>0</v>
      </c>
      <c r="N61" s="107">
        <f>'Res Bud År1'!K61</f>
        <v>0</v>
      </c>
      <c r="O61" s="107">
        <f>'Res Bud År1'!L61</f>
        <v>0</v>
      </c>
      <c r="P61" s="107">
        <f>'Res Bud År1'!M61</f>
        <v>0</v>
      </c>
      <c r="Q61" s="107">
        <f>'Res Bud År1'!N61</f>
        <v>0</v>
      </c>
      <c r="R61" s="107">
        <f t="shared" si="7"/>
        <v>0</v>
      </c>
      <c r="S61" s="86"/>
    </row>
    <row r="62" spans="1:41" hidden="1" outlineLevel="1" x14ac:dyDescent="0.25">
      <c r="A62" s="94" t="s">
        <v>19</v>
      </c>
      <c r="B62" s="98"/>
      <c r="C62" s="98"/>
      <c r="D62" s="98"/>
      <c r="E62" s="98"/>
      <c r="F62" s="107">
        <f>'Res Bud År1'!D62</f>
        <v>0</v>
      </c>
      <c r="G62" s="107">
        <f>'Res Bud År1'!E62</f>
        <v>0</v>
      </c>
      <c r="H62" s="107">
        <f>'Res Bud År1'!F62</f>
        <v>0</v>
      </c>
      <c r="I62" s="107">
        <f>'Res Bud År1'!G62</f>
        <v>0</v>
      </c>
      <c r="J62" s="107">
        <f>'Res Bud År1'!H62</f>
        <v>0</v>
      </c>
      <c r="K62" s="107">
        <f>'Res Bud År1'!I62</f>
        <v>0</v>
      </c>
      <c r="L62" s="107">
        <f>'Res Bud År1'!J62</f>
        <v>0</v>
      </c>
      <c r="M62" s="107">
        <f>'Res Bud År1'!K62</f>
        <v>0</v>
      </c>
      <c r="N62" s="107">
        <f>'Res Bud År1'!L62</f>
        <v>0</v>
      </c>
      <c r="O62" s="107">
        <f>'Res Bud År1'!M62</f>
        <v>0</v>
      </c>
      <c r="P62" s="107">
        <f>'Res Bud År1'!N62</f>
        <v>0</v>
      </c>
      <c r="Q62" s="107">
        <f>'Res Bud År1'!O62</f>
        <v>0</v>
      </c>
      <c r="R62" s="107">
        <f t="shared" si="7"/>
        <v>0</v>
      </c>
      <c r="S62" s="86"/>
    </row>
    <row r="63" spans="1:41" ht="25" hidden="1" outlineLevel="1" x14ac:dyDescent="0.25">
      <c r="A63" s="94" t="s">
        <v>58</v>
      </c>
      <c r="B63" s="98"/>
      <c r="C63" s="98"/>
      <c r="D63" s="98"/>
      <c r="E63" s="98"/>
      <c r="F63" s="107">
        <f>'Res Bud År1'!D63</f>
        <v>0</v>
      </c>
      <c r="G63" s="107">
        <f>'Res Bud År1'!E63</f>
        <v>0</v>
      </c>
      <c r="H63" s="107">
        <f>'Res Bud År1'!F63</f>
        <v>0</v>
      </c>
      <c r="I63" s="107">
        <f>'Res Bud År1'!G63</f>
        <v>0</v>
      </c>
      <c r="J63" s="107">
        <f>'Res Bud År1'!H63</f>
        <v>0</v>
      </c>
      <c r="K63" s="107">
        <f>'Res Bud År1'!I63</f>
        <v>0</v>
      </c>
      <c r="L63" s="107">
        <f>'Res Bud År1'!J63</f>
        <v>0</v>
      </c>
      <c r="M63" s="107">
        <f>'Res Bud År1'!K63</f>
        <v>0</v>
      </c>
      <c r="N63" s="107">
        <f>'Res Bud År1'!L63</f>
        <v>0</v>
      </c>
      <c r="O63" s="107">
        <f>'Res Bud År1'!M63</f>
        <v>0</v>
      </c>
      <c r="P63" s="107">
        <f>'Res Bud År1'!N63</f>
        <v>0</v>
      </c>
      <c r="Q63" s="107">
        <f>'Res Bud År1'!O63</f>
        <v>0</v>
      </c>
      <c r="R63" s="107">
        <f t="shared" si="7"/>
        <v>0</v>
      </c>
      <c r="S63" s="86"/>
    </row>
    <row r="64" spans="1:41" hidden="1" outlineLevel="1" x14ac:dyDescent="0.25">
      <c r="A64" s="94" t="s">
        <v>16</v>
      </c>
      <c r="B64" s="106"/>
      <c r="C64" s="106"/>
      <c r="D64" s="106"/>
      <c r="E64" s="106"/>
      <c r="F64" s="107"/>
      <c r="G64" s="107">
        <f>'Res Bud År1'!E64</f>
        <v>0</v>
      </c>
      <c r="H64" s="107">
        <f>'Res Bud År1'!F64</f>
        <v>0</v>
      </c>
      <c r="I64" s="107">
        <f>'Res Bud År1'!G64</f>
        <v>0</v>
      </c>
      <c r="J64" s="107">
        <f>'Res Bud År1'!H64</f>
        <v>0</v>
      </c>
      <c r="K64" s="107">
        <f>'Res Bud År1'!I64</f>
        <v>0</v>
      </c>
      <c r="L64" s="107">
        <f>'Res Bud År1'!J64</f>
        <v>0</v>
      </c>
      <c r="M64" s="107">
        <f>'Res Bud År1'!K64</f>
        <v>0</v>
      </c>
      <c r="N64" s="107">
        <f>'Res Bud År1'!L64</f>
        <v>0</v>
      </c>
      <c r="O64" s="107">
        <f>'Res Bud År1'!M64</f>
        <v>0</v>
      </c>
      <c r="P64" s="107">
        <f>'Res Bud År1'!N64</f>
        <v>0</v>
      </c>
      <c r="Q64" s="107">
        <f>'Res Bud År1'!O64</f>
        <v>0</v>
      </c>
      <c r="R64" s="107">
        <f t="shared" si="7"/>
        <v>0</v>
      </c>
      <c r="S64" s="86"/>
    </row>
    <row r="65" spans="1:41" ht="25" hidden="1" outlineLevel="1" x14ac:dyDescent="0.25">
      <c r="A65" s="94" t="s">
        <v>45</v>
      </c>
      <c r="B65" s="98"/>
      <c r="C65" s="98"/>
      <c r="D65" s="98"/>
      <c r="E65" s="98"/>
      <c r="F65" s="107">
        <f>'Res Bud År1'!D65</f>
        <v>0</v>
      </c>
      <c r="G65" s="107">
        <f>'Res Bud År1'!E65</f>
        <v>0</v>
      </c>
      <c r="H65" s="107">
        <f>'Res Bud År1'!F65</f>
        <v>0</v>
      </c>
      <c r="I65" s="107">
        <f>'Res Bud År1'!G65</f>
        <v>0</v>
      </c>
      <c r="J65" s="107">
        <f>'Res Bud År1'!H65</f>
        <v>0</v>
      </c>
      <c r="K65" s="107">
        <f>'Res Bud År1'!I65</f>
        <v>0</v>
      </c>
      <c r="L65" s="107">
        <f>'Res Bud År1'!J65</f>
        <v>0</v>
      </c>
      <c r="M65" s="107">
        <f>'Res Bud År1'!K65</f>
        <v>0</v>
      </c>
      <c r="N65" s="107">
        <f>'Res Bud År1'!L65</f>
        <v>0</v>
      </c>
      <c r="O65" s="107">
        <f>'Res Bud År1'!M65</f>
        <v>0</v>
      </c>
      <c r="P65" s="107">
        <f>'Res Bud År1'!N65</f>
        <v>0</v>
      </c>
      <c r="Q65" s="107">
        <f>'Res Bud År1'!O65</f>
        <v>0</v>
      </c>
      <c r="R65" s="107">
        <f t="shared" si="7"/>
        <v>0</v>
      </c>
      <c r="S65" s="86"/>
    </row>
    <row r="66" spans="1:41" hidden="1" outlineLevel="1" x14ac:dyDescent="0.25">
      <c r="A66" s="94" t="s">
        <v>17</v>
      </c>
      <c r="B66" s="98"/>
      <c r="C66" s="98"/>
      <c r="D66" s="98"/>
      <c r="E66" s="98"/>
      <c r="F66" s="107">
        <f>'Res Bud År1'!D66</f>
        <v>0</v>
      </c>
      <c r="G66" s="107">
        <f>'Res Bud År1'!E66</f>
        <v>0</v>
      </c>
      <c r="H66" s="107">
        <f>'Res Bud År1'!F66</f>
        <v>0</v>
      </c>
      <c r="I66" s="107">
        <f>'Res Bud År1'!G66</f>
        <v>0</v>
      </c>
      <c r="J66" s="107">
        <f>'Res Bud År1'!H66</f>
        <v>0</v>
      </c>
      <c r="K66" s="107">
        <f>'Res Bud År1'!I66</f>
        <v>0</v>
      </c>
      <c r="L66" s="107">
        <f>'Res Bud År1'!J66</f>
        <v>0</v>
      </c>
      <c r="M66" s="107">
        <f>'Res Bud År1'!K66</f>
        <v>0</v>
      </c>
      <c r="N66" s="107">
        <f>'Res Bud År1'!L66</f>
        <v>0</v>
      </c>
      <c r="O66" s="107">
        <f>'Res Bud År1'!M66</f>
        <v>0</v>
      </c>
      <c r="P66" s="107">
        <f>'Res Bud År1'!N66</f>
        <v>0</v>
      </c>
      <c r="Q66" s="107">
        <f>'Res Bud År1'!O66</f>
        <v>0</v>
      </c>
      <c r="R66" s="107">
        <f t="shared" si="7"/>
        <v>0</v>
      </c>
      <c r="S66" s="86"/>
    </row>
    <row r="67" spans="1:41" hidden="1" outlineLevel="1" x14ac:dyDescent="0.25">
      <c r="A67" s="94" t="s">
        <v>18</v>
      </c>
      <c r="B67" s="98"/>
      <c r="C67" s="98"/>
      <c r="D67" s="98"/>
      <c r="E67" s="98"/>
      <c r="F67" s="107">
        <f>'Res Bud År1'!D67</f>
        <v>0</v>
      </c>
      <c r="G67" s="107">
        <f>'Res Bud År1'!E67</f>
        <v>0</v>
      </c>
      <c r="H67" s="107">
        <f>'Res Bud År1'!F67</f>
        <v>0</v>
      </c>
      <c r="I67" s="107">
        <f>'Res Bud År1'!G67</f>
        <v>0</v>
      </c>
      <c r="J67" s="107">
        <f>'Res Bud År1'!H67</f>
        <v>0</v>
      </c>
      <c r="K67" s="107">
        <f>'Res Bud År1'!I67</f>
        <v>0</v>
      </c>
      <c r="L67" s="107">
        <f>'Res Bud År1'!J67</f>
        <v>0</v>
      </c>
      <c r="M67" s="107">
        <f>'Res Bud År1'!K67</f>
        <v>0</v>
      </c>
      <c r="N67" s="107">
        <f>'Res Bud År1'!L67</f>
        <v>0</v>
      </c>
      <c r="O67" s="107">
        <f>'Res Bud År1'!M67</f>
        <v>0</v>
      </c>
      <c r="P67" s="107">
        <f>'Res Bud År1'!N67</f>
        <v>0</v>
      </c>
      <c r="Q67" s="107">
        <f>'Res Bud År1'!O67</f>
        <v>0</v>
      </c>
      <c r="R67" s="107">
        <f t="shared" si="7"/>
        <v>0</v>
      </c>
      <c r="S67" s="86"/>
    </row>
    <row r="68" spans="1:41" hidden="1" outlineLevel="1" x14ac:dyDescent="0.25">
      <c r="A68" s="94" t="s">
        <v>20</v>
      </c>
      <c r="B68" s="94"/>
      <c r="C68" s="94"/>
      <c r="D68" s="94"/>
      <c r="E68" s="94"/>
      <c r="F68" s="107">
        <f>'Res Bud År1'!D68</f>
        <v>0</v>
      </c>
      <c r="G68" s="107">
        <f>'Res Bud År1'!E68</f>
        <v>0</v>
      </c>
      <c r="H68" s="107">
        <f>'Res Bud År1'!F68</f>
        <v>0</v>
      </c>
      <c r="I68" s="107">
        <f>'Res Bud År1'!G68</f>
        <v>0</v>
      </c>
      <c r="J68" s="107">
        <f>'Res Bud År1'!H68</f>
        <v>0</v>
      </c>
      <c r="K68" s="107">
        <f>'Res Bud År1'!I68</f>
        <v>0</v>
      </c>
      <c r="L68" s="107">
        <f>'Res Bud År1'!J68</f>
        <v>0</v>
      </c>
      <c r="M68" s="107">
        <f>'Res Bud År1'!K68</f>
        <v>0</v>
      </c>
      <c r="N68" s="107">
        <f>'Res Bud År1'!L68</f>
        <v>0</v>
      </c>
      <c r="O68" s="107">
        <f>'Res Bud År1'!M68</f>
        <v>0</v>
      </c>
      <c r="P68" s="107">
        <f>'Res Bud År1'!N68</f>
        <v>0</v>
      </c>
      <c r="Q68" s="107">
        <f>'Res Bud År1'!O68</f>
        <v>0</v>
      </c>
      <c r="R68" s="128">
        <f t="shared" si="7"/>
        <v>0</v>
      </c>
      <c r="S68" s="86"/>
      <c r="AG68" s="4"/>
      <c r="AH68" s="4"/>
      <c r="AI68" s="4"/>
      <c r="AJ68" s="4"/>
      <c r="AK68" s="4"/>
      <c r="AL68" s="4"/>
      <c r="AM68" s="4"/>
      <c r="AN68" s="4"/>
      <c r="AO68" s="4"/>
    </row>
    <row r="69" spans="1:41" ht="13" hidden="1" outlineLevel="1" x14ac:dyDescent="0.3">
      <c r="A69" s="92" t="s">
        <v>28</v>
      </c>
      <c r="B69" s="93"/>
      <c r="C69" s="93"/>
      <c r="D69" s="93"/>
      <c r="E69" s="93"/>
      <c r="F69" s="102">
        <f t="shared" ref="F69:Q69" si="8">SUM(F57:F68)</f>
        <v>0</v>
      </c>
      <c r="G69" s="102">
        <f t="shared" si="8"/>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86"/>
      <c r="AG69" s="2"/>
      <c r="AH69" s="2"/>
      <c r="AI69" s="2"/>
      <c r="AJ69" s="2"/>
      <c r="AK69" s="2"/>
      <c r="AL69" s="2"/>
      <c r="AM69" s="2"/>
      <c r="AN69" s="2"/>
      <c r="AO69" s="2"/>
    </row>
    <row r="70" spans="1:41" hidden="1" outlineLevel="1" x14ac:dyDescent="0.25">
      <c r="A70" s="100"/>
      <c r="B70" s="100"/>
      <c r="C70" s="100"/>
      <c r="D70" s="100"/>
      <c r="E70" s="100"/>
      <c r="F70" s="100"/>
      <c r="G70" s="100"/>
      <c r="H70" s="100"/>
      <c r="I70" s="100"/>
      <c r="J70" s="100"/>
      <c r="K70" s="100"/>
      <c r="L70" s="100"/>
      <c r="M70" s="100"/>
      <c r="N70" s="100"/>
      <c r="O70" s="100"/>
      <c r="P70" s="100"/>
      <c r="Q70" s="100"/>
      <c r="R70" s="100"/>
      <c r="S70" s="86"/>
    </row>
    <row r="71" spans="1:41" ht="13" hidden="1" outlineLevel="1" x14ac:dyDescent="0.3">
      <c r="A71" s="92" t="s">
        <v>212</v>
      </c>
      <c r="B71" s="93"/>
      <c r="C71" s="93"/>
      <c r="D71" s="93"/>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86"/>
      <c r="AG71" s="2"/>
      <c r="AH71" s="2"/>
      <c r="AI71" s="2"/>
      <c r="AJ71" s="2"/>
      <c r="AK71" s="2"/>
      <c r="AL71" s="2"/>
      <c r="AM71" s="2"/>
      <c r="AN71" s="2"/>
      <c r="AO71" s="2"/>
    </row>
    <row r="72" spans="1:41" ht="13" hidden="1" outlineLevel="1" x14ac:dyDescent="0.3">
      <c r="A72" s="95"/>
      <c r="B72" s="87"/>
      <c r="C72" s="87"/>
      <c r="D72" s="87"/>
      <c r="E72" s="87"/>
      <c r="F72" s="103"/>
      <c r="G72" s="103"/>
      <c r="H72" s="103"/>
      <c r="I72" s="103"/>
      <c r="J72" s="103"/>
      <c r="K72" s="103"/>
      <c r="L72" s="103"/>
      <c r="M72" s="103"/>
      <c r="N72" s="103"/>
      <c r="O72" s="103"/>
      <c r="P72" s="103"/>
      <c r="Q72" s="103"/>
      <c r="R72" s="103"/>
      <c r="S72" s="86"/>
      <c r="AG72" s="2"/>
      <c r="AH72" s="2"/>
      <c r="AI72" s="2"/>
      <c r="AJ72" s="2"/>
      <c r="AK72" s="2"/>
      <c r="AL72" s="2"/>
      <c r="AM72" s="2"/>
      <c r="AN72" s="2"/>
      <c r="AO72" s="2"/>
    </row>
    <row r="73" spans="1:41" ht="13" hidden="1" outlineLevel="1" x14ac:dyDescent="0.3">
      <c r="A73" s="89" t="s">
        <v>30</v>
      </c>
      <c r="B73" s="87"/>
      <c r="C73" s="87"/>
      <c r="D73" s="87"/>
      <c r="E73" s="87"/>
      <c r="F73" s="99" t="str">
        <f>'Res Bud År1'!D$4</f>
        <v>jan-25</v>
      </c>
      <c r="G73" s="99" t="str">
        <f>'Res Bud År1'!E$4</f>
        <v>feb-25</v>
      </c>
      <c r="H73" s="99" t="str">
        <f>'Res Bud År1'!F$4</f>
        <v>mar-25</v>
      </c>
      <c r="I73" s="99" t="str">
        <f>'Res Bud År1'!G$4</f>
        <v>apr-25</v>
      </c>
      <c r="J73" s="99" t="str">
        <f>'Res Bud År1'!H$4</f>
        <v>maj-25</v>
      </c>
      <c r="K73" s="99" t="str">
        <f>'Res Bud År1'!I$4</f>
        <v>jun-25</v>
      </c>
      <c r="L73" s="99" t="str">
        <f>'Res Bud År1'!J$4</f>
        <v>jul-25</v>
      </c>
      <c r="M73" s="99" t="str">
        <f>'Res Bud År1'!K$4</f>
        <v>aug-25</v>
      </c>
      <c r="N73" s="99" t="str">
        <f>'Res Bud År1'!L$4</f>
        <v>sep-25</v>
      </c>
      <c r="O73" s="99" t="str">
        <f>'Res Bud År1'!M$4</f>
        <v>okt-25</v>
      </c>
      <c r="P73" s="99" t="str">
        <f>'Res Bud År1'!N$4</f>
        <v>nov-25</v>
      </c>
      <c r="Q73" s="99" t="str">
        <f>'Res Bud År1'!O$4</f>
        <v>dec-25</v>
      </c>
      <c r="R73" s="87"/>
      <c r="S73" s="86"/>
      <c r="AG73" s="2"/>
      <c r="AH73" s="2"/>
      <c r="AI73" s="2"/>
      <c r="AJ73" s="2"/>
      <c r="AK73" s="2"/>
      <c r="AL73" s="2"/>
      <c r="AM73" s="2"/>
      <c r="AN73" s="2"/>
      <c r="AO73" s="2"/>
    </row>
    <row r="74" spans="1:41" ht="25" hidden="1" outlineLevel="1" x14ac:dyDescent="0.25">
      <c r="A74" s="94" t="s">
        <v>49</v>
      </c>
      <c r="B74" s="98"/>
      <c r="C74" s="98"/>
      <c r="D74" s="98"/>
      <c r="E74" s="98"/>
      <c r="F74" s="31"/>
      <c r="G74" s="31"/>
      <c r="H74" s="31"/>
      <c r="I74" s="31"/>
      <c r="J74" s="31"/>
      <c r="K74" s="31"/>
      <c r="L74" s="31"/>
      <c r="M74" s="31"/>
      <c r="N74" s="31"/>
      <c r="O74" s="31"/>
      <c r="P74" s="31"/>
      <c r="Q74" s="31"/>
      <c r="R74" s="31"/>
      <c r="S74" s="86"/>
    </row>
    <row r="75" spans="1:41" ht="26" hidden="1" outlineLevel="1" x14ac:dyDescent="0.3">
      <c r="A75" s="92" t="s">
        <v>209</v>
      </c>
      <c r="B75" s="93"/>
      <c r="C75" s="93"/>
      <c r="D75" s="93"/>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86"/>
      <c r="AG75" s="2"/>
      <c r="AH75" s="2"/>
      <c r="AI75" s="2"/>
      <c r="AJ75" s="2"/>
      <c r="AK75" s="2"/>
      <c r="AL75" s="2"/>
      <c r="AM75" s="2"/>
      <c r="AN75" s="2"/>
      <c r="AO75" s="2"/>
    </row>
    <row r="76" spans="1:41" ht="13" hidden="1" outlineLevel="1" x14ac:dyDescent="0.3">
      <c r="A76" s="95"/>
      <c r="B76" s="87"/>
      <c r="C76" s="87"/>
      <c r="D76" s="87"/>
      <c r="E76" s="87"/>
      <c r="F76" s="103"/>
      <c r="G76" s="103"/>
      <c r="H76" s="103"/>
      <c r="I76" s="103"/>
      <c r="J76" s="103"/>
      <c r="K76" s="103"/>
      <c r="L76" s="103"/>
      <c r="M76" s="103"/>
      <c r="N76" s="103"/>
      <c r="O76" s="103"/>
      <c r="P76" s="103"/>
      <c r="Q76" s="103"/>
      <c r="R76" s="103"/>
      <c r="S76" s="86"/>
      <c r="AG76" s="2"/>
      <c r="AH76" s="2"/>
      <c r="AI76" s="2"/>
      <c r="AJ76" s="2"/>
      <c r="AK76" s="2"/>
      <c r="AL76" s="2"/>
      <c r="AM76" s="2"/>
      <c r="AN76" s="2"/>
      <c r="AO76" s="2"/>
    </row>
    <row r="77" spans="1:41" hidden="1" outlineLevel="1" x14ac:dyDescent="0.25">
      <c r="A77" s="94" t="s">
        <v>21</v>
      </c>
      <c r="B77" s="98"/>
      <c r="C77" s="98"/>
      <c r="D77" s="98"/>
      <c r="E77" s="98"/>
      <c r="F77" s="313" t="s">
        <v>370</v>
      </c>
      <c r="G77" s="313"/>
      <c r="H77" s="313"/>
      <c r="I77" s="313"/>
      <c r="J77" s="313"/>
      <c r="K77" s="313"/>
      <c r="L77" s="313"/>
      <c r="M77" s="313"/>
      <c r="N77" s="313"/>
      <c r="O77" s="313"/>
      <c r="P77" s="313"/>
      <c r="Q77" s="313"/>
      <c r="R77" s="313"/>
      <c r="S77" s="86"/>
    </row>
    <row r="78" spans="1:41" hidden="1" outlineLevel="1" x14ac:dyDescent="0.25">
      <c r="A78" s="100"/>
      <c r="B78" s="100"/>
      <c r="C78" s="100"/>
      <c r="D78" s="100"/>
      <c r="E78" s="100"/>
      <c r="F78" s="100"/>
      <c r="G78" s="100"/>
      <c r="H78" s="100"/>
      <c r="I78" s="100"/>
      <c r="J78" s="100"/>
      <c r="K78" s="100"/>
      <c r="L78" s="100"/>
      <c r="M78" s="100"/>
      <c r="N78" s="100"/>
      <c r="O78" s="100"/>
      <c r="P78" s="100"/>
      <c r="Q78" s="100"/>
      <c r="R78" s="100"/>
      <c r="S78" s="86"/>
    </row>
    <row r="79" spans="1:41" ht="13" hidden="1" outlineLevel="1" x14ac:dyDescent="0.3">
      <c r="A79" s="92" t="s">
        <v>31</v>
      </c>
      <c r="B79" s="93"/>
      <c r="C79" s="93"/>
      <c r="D79" s="93"/>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86"/>
      <c r="AG79" s="2"/>
      <c r="AH79" s="2"/>
      <c r="AI79" s="2"/>
      <c r="AJ79" s="2"/>
      <c r="AK79" s="2"/>
      <c r="AL79" s="2"/>
      <c r="AM79" s="2"/>
      <c r="AN79" s="2"/>
      <c r="AO79" s="2"/>
    </row>
    <row r="80" spans="1:41" hidden="1" outlineLevel="1" x14ac:dyDescent="0.25">
      <c r="A80" s="100"/>
      <c r="B80" s="100"/>
      <c r="C80" s="100"/>
      <c r="D80" s="100"/>
      <c r="E80" s="100"/>
      <c r="F80" s="100"/>
      <c r="G80" s="100"/>
      <c r="H80" s="100"/>
      <c r="I80" s="100"/>
      <c r="J80" s="100"/>
      <c r="K80" s="100"/>
      <c r="L80" s="100"/>
      <c r="M80" s="100"/>
      <c r="N80" s="100"/>
      <c r="O80" s="100"/>
      <c r="P80" s="100"/>
      <c r="Q80" s="100"/>
      <c r="R80" s="100"/>
      <c r="S80" s="86"/>
    </row>
    <row r="81" spans="1:21"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6"/>
      <c r="C81" s="86"/>
      <c r="D81" s="86"/>
      <c r="E81" s="86"/>
      <c r="F81" s="100"/>
      <c r="G81" s="100"/>
      <c r="H81" s="100"/>
      <c r="I81" s="100"/>
      <c r="J81" s="100"/>
      <c r="K81" s="100"/>
      <c r="L81" s="100"/>
      <c r="M81" s="100"/>
      <c r="N81" s="100"/>
      <c r="O81" s="100"/>
      <c r="P81" s="100"/>
      <c r="Q81" s="100"/>
      <c r="R81" s="100"/>
      <c r="S81" s="86"/>
    </row>
    <row r="82" spans="1:21" ht="18.75" customHeight="1" x14ac:dyDescent="0.25">
      <c r="A82" s="406" t="s">
        <v>171</v>
      </c>
      <c r="B82" s="406"/>
      <c r="C82" s="406"/>
      <c r="D82" s="406"/>
      <c r="E82" s="407"/>
      <c r="F82" s="403" t="s">
        <v>56</v>
      </c>
      <c r="G82" s="404"/>
      <c r="H82" s="405"/>
      <c r="I82" s="100"/>
      <c r="J82" s="100"/>
      <c r="K82" s="100"/>
      <c r="L82" s="100"/>
      <c r="M82" s="100"/>
      <c r="N82" s="100"/>
      <c r="O82" s="100"/>
      <c r="P82" s="100"/>
      <c r="Q82" s="100"/>
      <c r="R82" s="100"/>
      <c r="S82" s="86"/>
    </row>
    <row r="83" spans="1:21" x14ac:dyDescent="0.25">
      <c r="A83" s="88"/>
      <c r="B83" s="86"/>
      <c r="C83" s="86"/>
      <c r="D83" s="86"/>
      <c r="E83" s="86"/>
      <c r="F83" s="100"/>
      <c r="G83" s="100"/>
      <c r="H83" s="100"/>
      <c r="I83" s="100"/>
      <c r="J83" s="100"/>
      <c r="K83" s="100"/>
      <c r="L83" s="100"/>
      <c r="M83" s="100"/>
      <c r="N83" s="100"/>
      <c r="O83" s="100"/>
      <c r="P83" s="100"/>
      <c r="Q83" s="100"/>
      <c r="R83" s="100"/>
      <c r="S83" s="86"/>
    </row>
    <row r="84" spans="1:21" ht="13" x14ac:dyDescent="0.3">
      <c r="A84" s="88"/>
      <c r="B84" s="86"/>
      <c r="C84" s="99"/>
      <c r="D84" s="99"/>
      <c r="E84" s="99"/>
      <c r="F84" s="99" t="str">
        <f>'Res Bud År1'!D$4</f>
        <v>jan-25</v>
      </c>
      <c r="G84" s="99" t="str">
        <f>'Res Bud År1'!E$4</f>
        <v>feb-25</v>
      </c>
      <c r="H84" s="99" t="str">
        <f>'Res Bud År1'!F$4</f>
        <v>mar-25</v>
      </c>
      <c r="I84" s="99" t="str">
        <f>'Res Bud År1'!G$4</f>
        <v>apr-25</v>
      </c>
      <c r="J84" s="99" t="str">
        <f>'Res Bud År1'!H$4</f>
        <v>maj-25</v>
      </c>
      <c r="K84" s="99" t="str">
        <f>'Res Bud År1'!I$4</f>
        <v>jun-25</v>
      </c>
      <c r="L84" s="99" t="str">
        <f>'Res Bud År1'!J$4</f>
        <v>jul-25</v>
      </c>
      <c r="M84" s="99" t="str">
        <f>'Res Bud År1'!K$4</f>
        <v>aug-25</v>
      </c>
      <c r="N84" s="99" t="str">
        <f>'Res Bud År1'!L$4</f>
        <v>sep-25</v>
      </c>
      <c r="O84" s="99" t="str">
        <f>'Res Bud År1'!M$4</f>
        <v>okt-25</v>
      </c>
      <c r="P84" s="99" t="str">
        <f>'Res Bud År1'!N$4</f>
        <v>nov-25</v>
      </c>
      <c r="Q84" s="99" t="str">
        <f>'Res Bud År1'!O$4</f>
        <v>dec-25</v>
      </c>
      <c r="R84" s="116" t="s">
        <v>67</v>
      </c>
      <c r="S84" s="86"/>
    </row>
    <row r="85" spans="1:21" x14ac:dyDescent="0.25">
      <c r="A85" s="129" t="s">
        <v>52</v>
      </c>
      <c r="B85" s="86"/>
      <c r="C85" s="130"/>
      <c r="D85" s="130"/>
      <c r="E85" s="130"/>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SUM(F85:Q85)</f>
        <v>0</v>
      </c>
      <c r="S85" s="86"/>
    </row>
    <row r="86" spans="1:21" x14ac:dyDescent="0.25">
      <c r="A86" s="129" t="s">
        <v>53</v>
      </c>
      <c r="B86" s="86"/>
      <c r="C86" s="130"/>
      <c r="D86" s="130"/>
      <c r="E86" s="130"/>
      <c r="F86" s="130">
        <f t="shared" ref="F86:Q86" si="13">-F22</f>
        <v>0</v>
      </c>
      <c r="G86" s="130">
        <f t="shared" si="13"/>
        <v>0</v>
      </c>
      <c r="H86" s="130">
        <f t="shared" si="13"/>
        <v>0</v>
      </c>
      <c r="I86" s="130">
        <f t="shared" si="13"/>
        <v>0</v>
      </c>
      <c r="J86" s="130">
        <f t="shared" si="13"/>
        <v>0</v>
      </c>
      <c r="K86" s="130">
        <f t="shared" si="13"/>
        <v>0</v>
      </c>
      <c r="L86" s="130">
        <f t="shared" si="13"/>
        <v>0</v>
      </c>
      <c r="M86" s="130">
        <f t="shared" si="13"/>
        <v>0</v>
      </c>
      <c r="N86" s="130">
        <f t="shared" si="13"/>
        <v>0</v>
      </c>
      <c r="O86" s="130">
        <f t="shared" si="13"/>
        <v>0</v>
      </c>
      <c r="P86" s="130">
        <f t="shared" si="13"/>
        <v>0</v>
      </c>
      <c r="Q86" s="130">
        <f t="shared" si="13"/>
        <v>0</v>
      </c>
      <c r="R86" s="130">
        <f>SUM(F86:Q86)</f>
        <v>0</v>
      </c>
      <c r="S86" s="86"/>
    </row>
    <row r="87" spans="1:21" ht="15" customHeight="1" x14ac:dyDescent="0.25">
      <c r="A87" s="132" t="s">
        <v>175</v>
      </c>
      <c r="B87" s="86"/>
      <c r="C87" s="130"/>
      <c r="D87" s="130"/>
      <c r="E87" s="130"/>
      <c r="F87" s="130">
        <f t="shared" ref="F87:Q87" si="14">-F55</f>
        <v>0</v>
      </c>
      <c r="G87" s="130">
        <f t="shared" si="14"/>
        <v>0</v>
      </c>
      <c r="H87" s="130">
        <f t="shared" si="14"/>
        <v>0</v>
      </c>
      <c r="I87" s="130">
        <f t="shared" si="14"/>
        <v>0</v>
      </c>
      <c r="J87" s="130">
        <f t="shared" si="14"/>
        <v>0</v>
      </c>
      <c r="K87" s="130">
        <f t="shared" si="14"/>
        <v>0</v>
      </c>
      <c r="L87" s="130">
        <f t="shared" si="14"/>
        <v>0</v>
      </c>
      <c r="M87" s="130">
        <f t="shared" si="14"/>
        <v>0</v>
      </c>
      <c r="N87" s="130">
        <f t="shared" si="14"/>
        <v>0</v>
      </c>
      <c r="O87" s="130">
        <f t="shared" si="14"/>
        <v>0</v>
      </c>
      <c r="P87" s="130">
        <f t="shared" si="14"/>
        <v>0</v>
      </c>
      <c r="Q87" s="130">
        <f t="shared" si="14"/>
        <v>0</v>
      </c>
      <c r="R87" s="130">
        <f>SUM(F87:Q87)</f>
        <v>0</v>
      </c>
      <c r="S87" s="86"/>
    </row>
    <row r="88" spans="1:21" x14ac:dyDescent="0.25">
      <c r="A88" s="132" t="s">
        <v>54</v>
      </c>
      <c r="B88" s="86"/>
      <c r="C88" s="130"/>
      <c r="D88" s="130"/>
      <c r="E88" s="130"/>
      <c r="F88" s="130">
        <f t="shared" ref="F88:Q88" si="15">-F69</f>
        <v>0</v>
      </c>
      <c r="G88" s="130">
        <f t="shared" si="15"/>
        <v>0</v>
      </c>
      <c r="H88" s="130">
        <f t="shared" si="15"/>
        <v>0</v>
      </c>
      <c r="I88" s="130">
        <f t="shared" si="15"/>
        <v>0</v>
      </c>
      <c r="J88" s="130">
        <f t="shared" si="15"/>
        <v>0</v>
      </c>
      <c r="K88" s="130">
        <f t="shared" si="15"/>
        <v>0</v>
      </c>
      <c r="L88" s="130">
        <f t="shared" si="15"/>
        <v>0</v>
      </c>
      <c r="M88" s="130">
        <f t="shared" si="15"/>
        <v>0</v>
      </c>
      <c r="N88" s="130">
        <f t="shared" si="15"/>
        <v>0</v>
      </c>
      <c r="O88" s="130">
        <f t="shared" si="15"/>
        <v>0</v>
      </c>
      <c r="P88" s="130">
        <f t="shared" si="15"/>
        <v>0</v>
      </c>
      <c r="Q88" s="130">
        <f t="shared" si="15"/>
        <v>0</v>
      </c>
      <c r="R88" s="130">
        <f>SUM(F88:Q88)</f>
        <v>0</v>
      </c>
      <c r="S88" s="86"/>
    </row>
    <row r="89" spans="1:21" x14ac:dyDescent="0.25">
      <c r="A89" s="246" t="s">
        <v>257</v>
      </c>
      <c r="B89" s="246"/>
      <c r="C89" s="246"/>
      <c r="D89" s="246"/>
      <c r="E89" s="246"/>
      <c r="F89" s="244">
        <f>SUM(F85:F88)</f>
        <v>0</v>
      </c>
      <c r="G89" s="244">
        <f t="shared" ref="G89:Q89" si="16">SUM(G85:G88)</f>
        <v>0</v>
      </c>
      <c r="H89" s="244">
        <f t="shared" si="16"/>
        <v>0</v>
      </c>
      <c r="I89" s="244">
        <f t="shared" si="16"/>
        <v>0</v>
      </c>
      <c r="J89" s="244">
        <f t="shared" si="16"/>
        <v>0</v>
      </c>
      <c r="K89" s="244">
        <f t="shared" si="16"/>
        <v>0</v>
      </c>
      <c r="L89" s="244">
        <f t="shared" si="16"/>
        <v>0</v>
      </c>
      <c r="M89" s="244">
        <f t="shared" si="16"/>
        <v>0</v>
      </c>
      <c r="N89" s="244">
        <f t="shared" si="16"/>
        <v>0</v>
      </c>
      <c r="O89" s="244">
        <f t="shared" si="16"/>
        <v>0</v>
      </c>
      <c r="P89" s="244">
        <f t="shared" si="16"/>
        <v>0</v>
      </c>
      <c r="Q89" s="244">
        <f t="shared" si="16"/>
        <v>0</v>
      </c>
      <c r="R89" s="244">
        <f>SUM(F89:Q89)</f>
        <v>0</v>
      </c>
      <c r="S89" s="86"/>
    </row>
    <row r="90" spans="1:21" s="284" customFormat="1" ht="18" customHeight="1" x14ac:dyDescent="0.25">
      <c r="A90" s="408" t="s">
        <v>84</v>
      </c>
      <c r="B90" s="408"/>
      <c r="C90" s="408"/>
      <c r="D90" s="408"/>
      <c r="E90" s="408"/>
      <c r="F90" s="282">
        <f>SUM($F$89:F89)</f>
        <v>0</v>
      </c>
      <c r="G90" s="282">
        <f>F90+G89</f>
        <v>0</v>
      </c>
      <c r="H90" s="282">
        <f t="shared" ref="H90:Q90" si="17">G90+H89</f>
        <v>0</v>
      </c>
      <c r="I90" s="282">
        <f t="shared" si="17"/>
        <v>0</v>
      </c>
      <c r="J90" s="282">
        <f t="shared" si="17"/>
        <v>0</v>
      </c>
      <c r="K90" s="282">
        <f t="shared" si="17"/>
        <v>0</v>
      </c>
      <c r="L90" s="282">
        <f t="shared" si="17"/>
        <v>0</v>
      </c>
      <c r="M90" s="282">
        <f t="shared" si="17"/>
        <v>0</v>
      </c>
      <c r="N90" s="282">
        <f t="shared" si="17"/>
        <v>0</v>
      </c>
      <c r="O90" s="282">
        <f t="shared" si="17"/>
        <v>0</v>
      </c>
      <c r="P90" s="282">
        <f t="shared" si="17"/>
        <v>0</v>
      </c>
      <c r="Q90" s="282">
        <f t="shared" si="17"/>
        <v>0</v>
      </c>
      <c r="R90" s="283"/>
      <c r="S90" s="283"/>
    </row>
    <row r="91" spans="1:21" ht="13.5" customHeight="1" x14ac:dyDescent="0.25">
      <c r="A91" s="133"/>
      <c r="B91" s="86"/>
      <c r="C91" s="86"/>
      <c r="D91" s="86"/>
      <c r="E91" s="86"/>
      <c r="F91" s="100"/>
      <c r="G91" s="100"/>
      <c r="H91" s="100"/>
      <c r="I91" s="100"/>
      <c r="J91" s="100"/>
      <c r="K91" s="296"/>
      <c r="L91" s="100"/>
      <c r="M91" s="100"/>
      <c r="N91" s="100"/>
      <c r="O91" s="100"/>
      <c r="P91" s="100"/>
      <c r="Q91" s="100"/>
      <c r="R91" s="100"/>
      <c r="S91" s="86"/>
      <c r="U91" s="62"/>
    </row>
    <row r="92" spans="1:21" ht="13" x14ac:dyDescent="0.3">
      <c r="A92" s="411" t="s">
        <v>371</v>
      </c>
      <c r="B92" s="411"/>
      <c r="C92" s="411"/>
      <c r="D92" s="411"/>
      <c r="E92" s="411"/>
      <c r="F92" s="146"/>
      <c r="G92" s="146"/>
      <c r="H92" s="146"/>
      <c r="I92" s="146"/>
      <c r="J92" s="146"/>
      <c r="K92" s="146"/>
      <c r="L92" s="146"/>
      <c r="M92" s="146"/>
      <c r="N92" s="146"/>
      <c r="O92" s="146"/>
      <c r="P92" s="146"/>
      <c r="Q92" s="146"/>
      <c r="R92" s="123"/>
      <c r="S92" s="86"/>
    </row>
    <row r="93" spans="1:21" ht="13" x14ac:dyDescent="0.3">
      <c r="A93" s="413" t="s">
        <v>393</v>
      </c>
      <c r="B93" s="413"/>
      <c r="C93" s="413"/>
      <c r="D93" s="413"/>
      <c r="E93" s="90" t="s">
        <v>50</v>
      </c>
      <c r="F93" s="99" t="str">
        <f>'Res Bud År1'!D$4</f>
        <v>jan-25</v>
      </c>
      <c r="G93" s="99" t="str">
        <f>'Res Bud År1'!E$4</f>
        <v>feb-25</v>
      </c>
      <c r="H93" s="99" t="str">
        <f>'Res Bud År1'!F$4</f>
        <v>mar-25</v>
      </c>
      <c r="I93" s="99" t="str">
        <f>'Res Bud År1'!G$4</f>
        <v>apr-25</v>
      </c>
      <c r="J93" s="99" t="str">
        <f>'Res Bud År1'!H$4</f>
        <v>maj-25</v>
      </c>
      <c r="K93" s="99" t="str">
        <f>'Res Bud År1'!I$4</f>
        <v>jun-25</v>
      </c>
      <c r="L93" s="99" t="str">
        <f>'Res Bud År1'!J$4</f>
        <v>jul-25</v>
      </c>
      <c r="M93" s="99" t="str">
        <f>'Res Bud År1'!K$4</f>
        <v>aug-25</v>
      </c>
      <c r="N93" s="99" t="str">
        <f>'Res Bud År1'!L$4</f>
        <v>sep-25</v>
      </c>
      <c r="O93" s="99" t="str">
        <f>'Res Bud År1'!M$4</f>
        <v>okt-25</v>
      </c>
      <c r="P93" s="99" t="str">
        <f>'Res Bud År1'!N$4</f>
        <v>nov-25</v>
      </c>
      <c r="Q93" s="99" t="str">
        <f>'Res Bud År1'!O$4</f>
        <v>dec-25</v>
      </c>
      <c r="R93" s="116" t="s">
        <v>67</v>
      </c>
      <c r="S93" s="86"/>
    </row>
    <row r="94" spans="1:21" ht="12.75" customHeight="1" x14ac:dyDescent="0.25">
      <c r="A94" s="412" t="s">
        <v>183</v>
      </c>
      <c r="B94" s="412"/>
      <c r="C94" s="412"/>
      <c r="D94" s="412"/>
      <c r="E94" s="70">
        <v>0.25</v>
      </c>
      <c r="F94" s="295"/>
      <c r="G94" s="295"/>
      <c r="H94" s="295"/>
      <c r="I94" s="295"/>
      <c r="J94" s="295"/>
      <c r="K94" s="295"/>
      <c r="L94" s="295"/>
      <c r="M94" s="295"/>
      <c r="N94" s="295"/>
      <c r="O94" s="295"/>
      <c r="P94" s="295"/>
      <c r="Q94" s="295"/>
      <c r="R94" s="130">
        <f>SUM(F94:Q94)</f>
        <v>0</v>
      </c>
      <c r="S94" s="86"/>
      <c r="U94" s="62"/>
    </row>
    <row r="95" spans="1:21" x14ac:dyDescent="0.25">
      <c r="A95" s="412" t="s">
        <v>184</v>
      </c>
      <c r="B95" s="412"/>
      <c r="C95" s="412"/>
      <c r="D95" s="412"/>
      <c r="E95" s="70">
        <v>0.25</v>
      </c>
      <c r="F95" s="295"/>
      <c r="G95" s="295"/>
      <c r="H95" s="295"/>
      <c r="I95" s="295"/>
      <c r="J95" s="295"/>
      <c r="K95" s="295"/>
      <c r="L95" s="295"/>
      <c r="M95" s="295"/>
      <c r="N95" s="295"/>
      <c r="O95" s="295"/>
      <c r="P95" s="295"/>
      <c r="Q95" s="295"/>
      <c r="R95" s="130">
        <f>SUM(F95:Q95)</f>
        <v>0</v>
      </c>
      <c r="S95" s="86"/>
    </row>
    <row r="96" spans="1:21" x14ac:dyDescent="0.25">
      <c r="A96" s="412" t="s">
        <v>204</v>
      </c>
      <c r="B96" s="412"/>
      <c r="C96" s="412"/>
      <c r="D96" s="412"/>
      <c r="E96" s="70">
        <v>0.25</v>
      </c>
      <c r="F96" s="295"/>
      <c r="G96" s="295"/>
      <c r="H96" s="295"/>
      <c r="I96" s="295"/>
      <c r="J96" s="295"/>
      <c r="K96" s="295"/>
      <c r="L96" s="295"/>
      <c r="M96" s="295"/>
      <c r="N96" s="295"/>
      <c r="O96" s="295"/>
      <c r="P96" s="295"/>
      <c r="Q96" s="295"/>
      <c r="R96" s="130">
        <f>SUM(F96:Q96)</f>
        <v>0</v>
      </c>
      <c r="S96" s="86"/>
    </row>
    <row r="97" spans="1:41" x14ac:dyDescent="0.25">
      <c r="A97" s="412" t="s">
        <v>137</v>
      </c>
      <c r="B97" s="412"/>
      <c r="C97" s="412"/>
      <c r="D97" s="412"/>
      <c r="E97" s="130"/>
      <c r="F97" s="295"/>
      <c r="G97" s="295"/>
      <c r="H97" s="295"/>
      <c r="I97" s="295"/>
      <c r="J97" s="295"/>
      <c r="K97" s="295"/>
      <c r="L97" s="295"/>
      <c r="M97" s="295"/>
      <c r="N97" s="295"/>
      <c r="O97" s="295"/>
      <c r="P97" s="295"/>
      <c r="Q97" s="295"/>
      <c r="R97" s="130">
        <f>SUM(F97:Q97)</f>
        <v>0</v>
      </c>
      <c r="S97" s="86"/>
    </row>
    <row r="98" spans="1:41" ht="17.25" hidden="1" customHeight="1" outlineLevel="1" x14ac:dyDescent="0.25">
      <c r="A98" s="409" t="s">
        <v>259</v>
      </c>
      <c r="B98" s="409"/>
      <c r="C98" s="409"/>
      <c r="D98" s="409"/>
      <c r="E98" s="409"/>
      <c r="F98" s="197">
        <f>SUM(F94:F97)</f>
        <v>0</v>
      </c>
      <c r="G98" s="197">
        <f t="shared" ref="G98:Q98" si="18">SUM(G94:G97)</f>
        <v>0</v>
      </c>
      <c r="H98" s="197">
        <f t="shared" si="18"/>
        <v>0</v>
      </c>
      <c r="I98" s="197">
        <f t="shared" si="18"/>
        <v>0</v>
      </c>
      <c r="J98" s="197">
        <f t="shared" si="18"/>
        <v>0</v>
      </c>
      <c r="K98" s="197">
        <f t="shared" si="18"/>
        <v>0</v>
      </c>
      <c r="L98" s="197">
        <f t="shared" si="18"/>
        <v>0</v>
      </c>
      <c r="M98" s="197">
        <f t="shared" si="18"/>
        <v>0</v>
      </c>
      <c r="N98" s="197">
        <f t="shared" si="18"/>
        <v>0</v>
      </c>
      <c r="O98" s="197">
        <f t="shared" si="18"/>
        <v>0</v>
      </c>
      <c r="P98" s="197">
        <f t="shared" si="18"/>
        <v>0</v>
      </c>
      <c r="Q98" s="197">
        <f t="shared" si="18"/>
        <v>0</v>
      </c>
      <c r="R98" s="177">
        <f>SUM(F98:Q98)</f>
        <v>0</v>
      </c>
      <c r="S98" s="86"/>
    </row>
    <row r="99" spans="1:41" s="2" customFormat="1" ht="13" collapsed="1" x14ac:dyDescent="0.3">
      <c r="A99" s="410" t="s">
        <v>253</v>
      </c>
      <c r="B99" s="410"/>
      <c r="C99" s="410"/>
      <c r="D99" s="410"/>
      <c r="E99" s="410"/>
      <c r="F99" s="243">
        <f>F89+F98</f>
        <v>0</v>
      </c>
      <c r="G99" s="243">
        <f t="shared" ref="G99:Q99" si="19">F99+G89+G98</f>
        <v>0</v>
      </c>
      <c r="H99" s="243">
        <f t="shared" si="19"/>
        <v>0</v>
      </c>
      <c r="I99" s="243">
        <f t="shared" si="19"/>
        <v>0</v>
      </c>
      <c r="J99" s="243">
        <f t="shared" si="19"/>
        <v>0</v>
      </c>
      <c r="K99" s="243">
        <f t="shared" si="19"/>
        <v>0</v>
      </c>
      <c r="L99" s="243">
        <f t="shared" si="19"/>
        <v>0</v>
      </c>
      <c r="M99" s="243">
        <f t="shared" si="19"/>
        <v>0</v>
      </c>
      <c r="N99" s="243">
        <f t="shared" si="19"/>
        <v>0</v>
      </c>
      <c r="O99" s="243">
        <f t="shared" si="19"/>
        <v>0</v>
      </c>
      <c r="P99" s="243">
        <f t="shared" si="19"/>
        <v>0</v>
      </c>
      <c r="Q99" s="243">
        <f t="shared" si="19"/>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2" t="s">
        <v>373</v>
      </c>
      <c r="B101" s="422"/>
      <c r="C101" s="422"/>
      <c r="D101" s="423" t="s">
        <v>372</v>
      </c>
      <c r="E101" s="423"/>
      <c r="F101" s="99" t="str">
        <f>'Res Bud År1'!D$4</f>
        <v>jan-25</v>
      </c>
      <c r="G101" s="99" t="str">
        <f>'Res Bud År1'!E$4</f>
        <v>feb-25</v>
      </c>
      <c r="H101" s="99" t="str">
        <f>'Res Bud År1'!F$4</f>
        <v>mar-25</v>
      </c>
      <c r="I101" s="99" t="str">
        <f>'Res Bud År1'!G$4</f>
        <v>apr-25</v>
      </c>
      <c r="J101" s="99" t="str">
        <f>'Res Bud År1'!H$4</f>
        <v>maj-25</v>
      </c>
      <c r="K101" s="99" t="str">
        <f>'Res Bud År1'!I$4</f>
        <v>jun-25</v>
      </c>
      <c r="L101" s="99" t="str">
        <f>'Res Bud År1'!J$4</f>
        <v>jul-25</v>
      </c>
      <c r="M101" s="99" t="str">
        <f>'Res Bud År1'!K$4</f>
        <v>aug-25</v>
      </c>
      <c r="N101" s="99" t="str">
        <f>'Res Bud År1'!L$4</f>
        <v>sep-25</v>
      </c>
      <c r="O101" s="99" t="str">
        <f>'Res Bud År1'!M$4</f>
        <v>okt-25</v>
      </c>
      <c r="P101" s="99" t="str">
        <f>'Res Bud År1'!N$4</f>
        <v>nov-25</v>
      </c>
      <c r="Q101" s="99" t="str">
        <f>'Res Bud År1'!O$4</f>
        <v>dec-25</v>
      </c>
      <c r="R101" s="116" t="s">
        <v>67</v>
      </c>
      <c r="S101" s="86"/>
    </row>
    <row r="102" spans="1:41" x14ac:dyDescent="0.25">
      <c r="A102" s="125" t="s">
        <v>374</v>
      </c>
      <c r="B102" s="125"/>
      <c r="C102" s="125"/>
      <c r="D102" s="125"/>
      <c r="E102" s="125"/>
      <c r="F102" s="378">
        <f>'Beräkningshjälp Lån'!B16</f>
        <v>0</v>
      </c>
      <c r="G102" s="378">
        <f>'Beräkningshjälp Lån'!C16</f>
        <v>0</v>
      </c>
      <c r="H102" s="378">
        <f>'Beräkningshjälp Lån'!D16</f>
        <v>0</v>
      </c>
      <c r="I102" s="378">
        <f>'Beräkningshjälp Lån'!E16</f>
        <v>0</v>
      </c>
      <c r="J102" s="378">
        <f>'Beräkningshjälp Lån'!F16</f>
        <v>0</v>
      </c>
      <c r="K102" s="378">
        <f>'Beräkningshjälp Lån'!G16</f>
        <v>0</v>
      </c>
      <c r="L102" s="378">
        <f>'Beräkningshjälp Lån'!H16</f>
        <v>0</v>
      </c>
      <c r="M102" s="378">
        <f>'Beräkningshjälp Lån'!I16</f>
        <v>0</v>
      </c>
      <c r="N102" s="378">
        <f>'Beräkningshjälp Lån'!J16</f>
        <v>0</v>
      </c>
      <c r="O102" s="378">
        <f>'Beräkningshjälp Lån'!K16</f>
        <v>0</v>
      </c>
      <c r="P102" s="378">
        <f>'Beräkningshjälp Lån'!L16</f>
        <v>0</v>
      </c>
      <c r="Q102" s="378">
        <f>'Beräkningshjälp Lån'!M16</f>
        <v>0</v>
      </c>
      <c r="R102" s="130">
        <f>SUM(F102:Q102)</f>
        <v>0</v>
      </c>
      <c r="S102" s="86"/>
    </row>
    <row r="103" spans="1:41" x14ac:dyDescent="0.25">
      <c r="A103" s="129" t="s">
        <v>375</v>
      </c>
      <c r="B103" s="132"/>
      <c r="C103" s="132"/>
      <c r="D103" s="132"/>
      <c r="E103" s="132"/>
      <c r="F103" s="378">
        <f>'Beräkningshjälp Lån'!B15</f>
        <v>0</v>
      </c>
      <c r="G103" s="378">
        <f>'Beräkningshjälp Lån'!C15</f>
        <v>0</v>
      </c>
      <c r="H103" s="378">
        <f>'Beräkningshjälp Lån'!D15</f>
        <v>0</v>
      </c>
      <c r="I103" s="378">
        <f>'Beräkningshjälp Lån'!E15</f>
        <v>0</v>
      </c>
      <c r="J103" s="378">
        <f>'Beräkningshjälp Lån'!F15</f>
        <v>0</v>
      </c>
      <c r="K103" s="378">
        <f>'Beräkningshjälp Lån'!G15</f>
        <v>0</v>
      </c>
      <c r="L103" s="378">
        <f>'Beräkningshjälp Lån'!H15</f>
        <v>0</v>
      </c>
      <c r="M103" s="378">
        <f>'Beräkningshjälp Lån'!I15</f>
        <v>0</v>
      </c>
      <c r="N103" s="378">
        <f>'Beräkningshjälp Lån'!J15</f>
        <v>0</v>
      </c>
      <c r="O103" s="378">
        <f>'Beräkningshjälp Lån'!K15</f>
        <v>0</v>
      </c>
      <c r="P103" s="378">
        <f>'Beräkningshjälp Lån'!L15</f>
        <v>0</v>
      </c>
      <c r="Q103" s="378">
        <f>'Beräkningshjälp Lån'!M15</f>
        <v>0</v>
      </c>
      <c r="R103" s="130">
        <f>SUM(F103:Q103)</f>
        <v>0</v>
      </c>
      <c r="S103" s="86"/>
    </row>
    <row r="104" spans="1:41" x14ac:dyDescent="0.25">
      <c r="A104" s="129" t="s">
        <v>376</v>
      </c>
      <c r="B104" s="86"/>
      <c r="C104" s="130"/>
      <c r="D104" s="130"/>
      <c r="E104" s="130"/>
      <c r="F104" s="378">
        <f>'Beräkningshjälp Lån'!B14</f>
        <v>0</v>
      </c>
      <c r="G104" s="378">
        <f>'Beräkningshjälp Lån'!C14</f>
        <v>0</v>
      </c>
      <c r="H104" s="378">
        <f>'Beräkningshjälp Lån'!D14</f>
        <v>0</v>
      </c>
      <c r="I104" s="378">
        <f>'Beräkningshjälp Lån'!E14</f>
        <v>0</v>
      </c>
      <c r="J104" s="378">
        <f>'Beräkningshjälp Lån'!F14</f>
        <v>0</v>
      </c>
      <c r="K104" s="378">
        <f>'Beräkningshjälp Lån'!G14</f>
        <v>0</v>
      </c>
      <c r="L104" s="378">
        <f>'Beräkningshjälp Lån'!H14</f>
        <v>0</v>
      </c>
      <c r="M104" s="378">
        <f>'Beräkningshjälp Lån'!I14</f>
        <v>0</v>
      </c>
      <c r="N104" s="378">
        <f>'Beräkningshjälp Lån'!J14</f>
        <v>0</v>
      </c>
      <c r="O104" s="378">
        <f>'Beräkningshjälp Lån'!K14</f>
        <v>0</v>
      </c>
      <c r="P104" s="378">
        <f>'Beräkningshjälp Lån'!L14</f>
        <v>0</v>
      </c>
      <c r="Q104" s="378">
        <f>'Beräkningshjälp Lån'!M14</f>
        <v>0</v>
      </c>
      <c r="R104" s="130">
        <f>SUM(F104:Q104)</f>
        <v>0</v>
      </c>
      <c r="S104" s="86"/>
    </row>
    <row r="105" spans="1:41" ht="13" x14ac:dyDescent="0.3">
      <c r="A105" s="88"/>
      <c r="B105" s="86"/>
      <c r="C105" s="86"/>
      <c r="D105" s="86"/>
      <c r="E105" s="86"/>
      <c r="F105" s="100"/>
      <c r="G105" s="100"/>
      <c r="H105" s="100"/>
      <c r="I105" s="100"/>
      <c r="J105" s="100"/>
      <c r="K105" s="100"/>
      <c r="L105" s="100"/>
      <c r="M105" s="100"/>
      <c r="N105" s="100"/>
      <c r="O105" s="100"/>
      <c r="P105" s="100"/>
      <c r="Q105" s="100"/>
      <c r="R105" s="116"/>
      <c r="S105" s="86"/>
    </row>
    <row r="106" spans="1:41" ht="13" x14ac:dyDescent="0.3">
      <c r="A106" s="397" t="s">
        <v>177</v>
      </c>
      <c r="B106" s="397"/>
      <c r="C106" s="397"/>
      <c r="D106" s="397"/>
      <c r="E106" s="397"/>
      <c r="F106" s="100"/>
      <c r="G106" s="100"/>
      <c r="H106" s="100"/>
      <c r="I106" s="100"/>
      <c r="J106" s="100"/>
      <c r="K106" s="100"/>
      <c r="L106" s="100"/>
      <c r="M106" s="100"/>
      <c r="N106" s="100"/>
      <c r="O106" s="100"/>
      <c r="P106" s="100"/>
      <c r="Q106" s="100"/>
      <c r="R106" s="116"/>
      <c r="S106" s="86"/>
    </row>
    <row r="107" spans="1:41" x14ac:dyDescent="0.25">
      <c r="A107" s="427" t="s">
        <v>369</v>
      </c>
      <c r="B107" s="427"/>
      <c r="C107" s="427"/>
      <c r="D107" s="427"/>
      <c r="E107" s="428"/>
      <c r="F107" s="78"/>
      <c r="G107" s="78"/>
      <c r="H107" s="78"/>
      <c r="I107" s="78"/>
      <c r="J107" s="78"/>
      <c r="K107" s="78"/>
      <c r="L107" s="78"/>
      <c r="M107" s="78"/>
      <c r="N107" s="78"/>
      <c r="O107" s="78"/>
      <c r="P107" s="78"/>
      <c r="Q107" s="78"/>
      <c r="R107" s="130">
        <f>SUM(F107:Q107)</f>
        <v>0</v>
      </c>
      <c r="S107" s="86"/>
    </row>
    <row r="108" spans="1:41" x14ac:dyDescent="0.25">
      <c r="A108" s="427" t="s">
        <v>377</v>
      </c>
      <c r="B108" s="427"/>
      <c r="C108" s="427"/>
      <c r="D108" s="427"/>
      <c r="E108" s="428"/>
      <c r="F108" s="295"/>
      <c r="G108" s="295"/>
      <c r="H108" s="295"/>
      <c r="I108" s="295"/>
      <c r="J108" s="295"/>
      <c r="K108" s="295"/>
      <c r="L108" s="295"/>
      <c r="M108" s="295"/>
      <c r="N108" s="295"/>
      <c r="O108" s="295"/>
      <c r="P108" s="295"/>
      <c r="Q108" s="295"/>
      <c r="R108" s="130">
        <f>SUM(F108:Q108)</f>
        <v>0</v>
      </c>
      <c r="S108" s="86"/>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row>
    <row r="110" spans="1:41" ht="13" outlineLevel="1" x14ac:dyDescent="0.3">
      <c r="A110" s="304" t="s">
        <v>297</v>
      </c>
      <c r="B110" s="93"/>
      <c r="C110" s="93"/>
      <c r="D110" s="93"/>
      <c r="E110" s="93"/>
      <c r="F110" s="102">
        <f>SUM(F102:F108)</f>
        <v>0</v>
      </c>
      <c r="G110" s="102">
        <f t="shared" ref="G110:R110" si="20">SUM(G102:G108)</f>
        <v>0</v>
      </c>
      <c r="H110" s="102">
        <f t="shared" si="20"/>
        <v>0</v>
      </c>
      <c r="I110" s="102">
        <f t="shared" si="20"/>
        <v>0</v>
      </c>
      <c r="J110" s="102">
        <f t="shared" si="20"/>
        <v>0</v>
      </c>
      <c r="K110" s="102">
        <f t="shared" si="20"/>
        <v>0</v>
      </c>
      <c r="L110" s="102">
        <f t="shared" si="20"/>
        <v>0</v>
      </c>
      <c r="M110" s="102">
        <f t="shared" si="20"/>
        <v>0</v>
      </c>
      <c r="N110" s="102">
        <f t="shared" si="20"/>
        <v>0</v>
      </c>
      <c r="O110" s="102">
        <f t="shared" si="20"/>
        <v>0</v>
      </c>
      <c r="P110" s="102">
        <f t="shared" si="20"/>
        <v>0</v>
      </c>
      <c r="Q110" s="102">
        <f t="shared" si="20"/>
        <v>0</v>
      </c>
      <c r="R110" s="102">
        <f t="shared" si="20"/>
        <v>0</v>
      </c>
      <c r="S110" s="86"/>
      <c r="AG110" s="2"/>
      <c r="AH110" s="2"/>
      <c r="AI110" s="2"/>
      <c r="AJ110" s="2"/>
      <c r="AK110" s="2"/>
      <c r="AL110" s="2"/>
      <c r="AM110" s="2"/>
      <c r="AN110" s="2"/>
      <c r="AO110" s="2"/>
    </row>
    <row r="111" spans="1:41" s="2" customFormat="1" ht="13" x14ac:dyDescent="0.3">
      <c r="A111" s="410" t="s">
        <v>368</v>
      </c>
      <c r="B111" s="410"/>
      <c r="C111" s="410"/>
      <c r="D111" s="410"/>
      <c r="E111" s="410"/>
      <c r="F111" s="243">
        <f>F89+F98+F110</f>
        <v>0</v>
      </c>
      <c r="G111" s="243">
        <f>G89+G98+G110+F111</f>
        <v>0</v>
      </c>
      <c r="H111" s="243">
        <f t="shared" ref="H111:Q111" si="21">H89+H98+H110+G111</f>
        <v>0</v>
      </c>
      <c r="I111" s="243">
        <f t="shared" si="21"/>
        <v>0</v>
      </c>
      <c r="J111" s="243">
        <f t="shared" si="21"/>
        <v>0</v>
      </c>
      <c r="K111" s="243">
        <f t="shared" si="21"/>
        <v>0</v>
      </c>
      <c r="L111" s="243">
        <f t="shared" si="21"/>
        <v>0</v>
      </c>
      <c r="M111" s="243">
        <f t="shared" si="21"/>
        <v>0</v>
      </c>
      <c r="N111" s="243">
        <f t="shared" si="21"/>
        <v>0</v>
      </c>
      <c r="O111" s="243">
        <f t="shared" si="21"/>
        <v>0</v>
      </c>
      <c r="P111" s="243">
        <f t="shared" si="21"/>
        <v>0</v>
      </c>
      <c r="Q111" s="243">
        <f t="shared" si="21"/>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3" ht="13" x14ac:dyDescent="0.3">
      <c r="A113" s="278" t="s">
        <v>298</v>
      </c>
      <c r="B113" s="186"/>
      <c r="C113" s="186"/>
      <c r="D113" s="186"/>
      <c r="E113" s="186"/>
      <c r="F113" s="247" t="str">
        <f>F84</f>
        <v>jan-25</v>
      </c>
      <c r="G113" s="247" t="str">
        <f t="shared" ref="G113:Q113" si="22">G84</f>
        <v>feb-25</v>
      </c>
      <c r="H113" s="247" t="str">
        <f t="shared" si="22"/>
        <v>mar-25</v>
      </c>
      <c r="I113" s="247" t="str">
        <f t="shared" si="22"/>
        <v>apr-25</v>
      </c>
      <c r="J113" s="247" t="str">
        <f t="shared" si="22"/>
        <v>maj-25</v>
      </c>
      <c r="K113" s="247" t="str">
        <f t="shared" si="22"/>
        <v>jun-25</v>
      </c>
      <c r="L113" s="247" t="str">
        <f t="shared" si="22"/>
        <v>jul-25</v>
      </c>
      <c r="M113" s="247" t="str">
        <f t="shared" si="22"/>
        <v>aug-25</v>
      </c>
      <c r="N113" s="247" t="str">
        <f t="shared" si="22"/>
        <v>sep-25</v>
      </c>
      <c r="O113" s="247" t="str">
        <f t="shared" si="22"/>
        <v>okt-25</v>
      </c>
      <c r="P113" s="247" t="str">
        <f t="shared" si="22"/>
        <v>nov-25</v>
      </c>
      <c r="Q113" s="247" t="str">
        <f t="shared" si="22"/>
        <v>dec-25</v>
      </c>
      <c r="R113" s="187" t="s">
        <v>67</v>
      </c>
      <c r="S113" s="86"/>
    </row>
    <row r="114" spans="1:23" hidden="1" outlineLevel="1" x14ac:dyDescent="0.25">
      <c r="A114" s="279" t="s">
        <v>251</v>
      </c>
      <c r="B114" s="279"/>
      <c r="C114" s="279"/>
      <c r="D114" s="279"/>
      <c r="E114" s="279"/>
      <c r="F114" s="188">
        <f>Moms!B10</f>
        <v>0</v>
      </c>
      <c r="G114" s="188">
        <f>Moms!C10</f>
        <v>0</v>
      </c>
      <c r="H114" s="188">
        <f>Moms!D10</f>
        <v>0</v>
      </c>
      <c r="I114" s="188">
        <f>Moms!E10</f>
        <v>0</v>
      </c>
      <c r="J114" s="188">
        <f>Moms!F10</f>
        <v>0</v>
      </c>
      <c r="K114" s="188">
        <f>Moms!G10</f>
        <v>0</v>
      </c>
      <c r="L114" s="188">
        <f>Moms!H10</f>
        <v>0</v>
      </c>
      <c r="M114" s="188">
        <f>Moms!I10</f>
        <v>0</v>
      </c>
      <c r="N114" s="188">
        <f>Moms!J10</f>
        <v>0</v>
      </c>
      <c r="O114" s="188">
        <f>Moms!K10</f>
        <v>0</v>
      </c>
      <c r="P114" s="188">
        <f>Moms!L10</f>
        <v>0</v>
      </c>
      <c r="Q114" s="188">
        <f>Moms!M10</f>
        <v>0</v>
      </c>
      <c r="R114" s="188">
        <f t="shared" ref="R114:R121" si="23">SUM(F114:Q114)</f>
        <v>0</v>
      </c>
      <c r="S114" s="86"/>
    </row>
    <row r="115" spans="1:23" hidden="1" outlineLevel="1" x14ac:dyDescent="0.25">
      <c r="A115" s="280" t="s">
        <v>250</v>
      </c>
      <c r="B115" s="279"/>
      <c r="C115" s="279"/>
      <c r="D115" s="279"/>
      <c r="E115" s="279"/>
      <c r="F115" s="188">
        <f>-Moms!B72</f>
        <v>0</v>
      </c>
      <c r="G115" s="188">
        <f>-Moms!C72</f>
        <v>0</v>
      </c>
      <c r="H115" s="188">
        <f>-Moms!D72</f>
        <v>0</v>
      </c>
      <c r="I115" s="188">
        <f>-Moms!E72</f>
        <v>0</v>
      </c>
      <c r="J115" s="188">
        <f>-Moms!F72</f>
        <v>0</v>
      </c>
      <c r="K115" s="188">
        <f>-Moms!G72</f>
        <v>0</v>
      </c>
      <c r="L115" s="188">
        <f>-Moms!H72</f>
        <v>0</v>
      </c>
      <c r="M115" s="188">
        <f>-Moms!I72</f>
        <v>0</v>
      </c>
      <c r="N115" s="188">
        <f>-Moms!J72</f>
        <v>0</v>
      </c>
      <c r="O115" s="188">
        <f>-Moms!K72</f>
        <v>0</v>
      </c>
      <c r="P115" s="188">
        <f>-Moms!L72</f>
        <v>0</v>
      </c>
      <c r="Q115" s="188">
        <f>-Moms!M72</f>
        <v>0</v>
      </c>
      <c r="R115" s="188">
        <f t="shared" si="23"/>
        <v>0</v>
      </c>
      <c r="S115" s="86"/>
    </row>
    <row r="116" spans="1:23" hidden="1" outlineLevel="1" x14ac:dyDescent="0.25">
      <c r="A116" s="280" t="s">
        <v>85</v>
      </c>
      <c r="B116" s="279"/>
      <c r="C116" s="279"/>
      <c r="D116" s="279"/>
      <c r="E116" s="279"/>
      <c r="F116" s="188">
        <f t="shared" ref="F116:Q116" si="24">F114+F115</f>
        <v>0</v>
      </c>
      <c r="G116" s="188">
        <f t="shared" si="24"/>
        <v>0</v>
      </c>
      <c r="H116" s="188">
        <f t="shared" si="24"/>
        <v>0</v>
      </c>
      <c r="I116" s="188">
        <f t="shared" si="24"/>
        <v>0</v>
      </c>
      <c r="J116" s="188">
        <f t="shared" si="24"/>
        <v>0</v>
      </c>
      <c r="K116" s="188">
        <f t="shared" si="24"/>
        <v>0</v>
      </c>
      <c r="L116" s="188">
        <f t="shared" si="24"/>
        <v>0</v>
      </c>
      <c r="M116" s="188">
        <f t="shared" si="24"/>
        <v>0</v>
      </c>
      <c r="N116" s="188">
        <f t="shared" si="24"/>
        <v>0</v>
      </c>
      <c r="O116" s="188">
        <f t="shared" si="24"/>
        <v>0</v>
      </c>
      <c r="P116" s="188">
        <f t="shared" si="24"/>
        <v>0</v>
      </c>
      <c r="Q116" s="188">
        <f t="shared" si="24"/>
        <v>0</v>
      </c>
      <c r="R116" s="188">
        <f t="shared" si="23"/>
        <v>0</v>
      </c>
      <c r="S116" s="86"/>
    </row>
    <row r="117" spans="1:23" collapsed="1" x14ac:dyDescent="0.25">
      <c r="A117" s="279" t="s">
        <v>306</v>
      </c>
      <c r="B117" s="279"/>
      <c r="C117" s="279"/>
      <c r="D117" s="279"/>
      <c r="E117" s="279"/>
      <c r="F117" s="188">
        <f>Moms!B112</f>
        <v>0</v>
      </c>
      <c r="G117" s="188">
        <f>Moms!C112</f>
        <v>0</v>
      </c>
      <c r="H117" s="188">
        <f>Moms!D112</f>
        <v>0</v>
      </c>
      <c r="I117" s="188">
        <f>Moms!E112</f>
        <v>0</v>
      </c>
      <c r="J117" s="188">
        <f>Moms!F112</f>
        <v>0</v>
      </c>
      <c r="K117" s="188">
        <f>Moms!G112</f>
        <v>0</v>
      </c>
      <c r="L117" s="188">
        <f>Moms!H112</f>
        <v>0</v>
      </c>
      <c r="M117" s="188">
        <f>Moms!I112</f>
        <v>0</v>
      </c>
      <c r="N117" s="188">
        <f>Moms!J112</f>
        <v>0</v>
      </c>
      <c r="O117" s="188">
        <f>Moms!K112</f>
        <v>0</v>
      </c>
      <c r="P117" s="188">
        <f>Moms!L112</f>
        <v>0</v>
      </c>
      <c r="Q117" s="188">
        <f>Moms!M112</f>
        <v>0</v>
      </c>
      <c r="R117" s="188">
        <f t="shared" si="23"/>
        <v>0</v>
      </c>
      <c r="S117" s="86"/>
    </row>
    <row r="118" spans="1:23" x14ac:dyDescent="0.25">
      <c r="A118" s="279" t="s">
        <v>307</v>
      </c>
      <c r="B118" s="279"/>
      <c r="C118" s="279"/>
      <c r="D118" s="279"/>
      <c r="E118" s="279"/>
      <c r="F118" s="188">
        <f>-(Moms!B119+Moms!B152+Moms!B165+Moms!B70)</f>
        <v>0</v>
      </c>
      <c r="G118" s="188">
        <f>-(Moms!C119+Moms!C152+Moms!C165+Moms!C70)</f>
        <v>0</v>
      </c>
      <c r="H118" s="188">
        <f>-(Moms!D119+Moms!D152+Moms!D165+Moms!D70)</f>
        <v>0</v>
      </c>
      <c r="I118" s="188">
        <f>-(Moms!E119+Moms!E152+Moms!E165+Moms!E70)</f>
        <v>0</v>
      </c>
      <c r="J118" s="188">
        <f>-(Moms!F119+Moms!F152+Moms!F165+Moms!F70)</f>
        <v>0</v>
      </c>
      <c r="K118" s="188">
        <f>-(Moms!G119+Moms!G152+Moms!G165+Moms!G70)</f>
        <v>0</v>
      </c>
      <c r="L118" s="188">
        <f>-(Moms!H119+Moms!H152+Moms!H165+Moms!H70)</f>
        <v>0</v>
      </c>
      <c r="M118" s="188">
        <f>-(Moms!I119+Moms!I152+Moms!I165+Moms!I70)</f>
        <v>0</v>
      </c>
      <c r="N118" s="188">
        <f>-(Moms!J119+Moms!J152+Moms!J165+Moms!J70)</f>
        <v>0</v>
      </c>
      <c r="O118" s="188">
        <f>-(Moms!K119+Moms!K152+Moms!K165+Moms!K70)</f>
        <v>0</v>
      </c>
      <c r="P118" s="188">
        <f>-(Moms!L119+Moms!L152+Moms!L165+Moms!L70)</f>
        <v>0</v>
      </c>
      <c r="Q118" s="188">
        <f>-(Moms!M119+Moms!M152+Moms!M165+Moms!M70)</f>
        <v>0</v>
      </c>
      <c r="R118" s="188">
        <f t="shared" si="23"/>
        <v>0</v>
      </c>
      <c r="S118" s="86"/>
    </row>
    <row r="119" spans="1:23" s="51" customFormat="1" ht="32.25" customHeight="1" x14ac:dyDescent="0.3">
      <c r="A119" s="426" t="str">
        <f>"Moms inbetalning till (-) eller utbetalning från (+)"&amp;CHAR(10)&amp;"skatteverket"&amp;" ("&amp;'Likvid Bud År1'!F82&amp;")"</f>
        <v>Moms inbetalning till (-) eller utbetalning från (+)
skatteverket (Redovisning varje månad)</v>
      </c>
      <c r="B119" s="426"/>
      <c r="C119" s="426"/>
      <c r="D119" s="426"/>
      <c r="E119" s="426"/>
      <c r="F119" s="189">
        <f>-Moms!B97</f>
        <v>0</v>
      </c>
      <c r="G119" s="189">
        <f>-Moms!C97</f>
        <v>0</v>
      </c>
      <c r="H119" s="189">
        <f>-Moms!D97</f>
        <v>0</v>
      </c>
      <c r="I119" s="189">
        <f>-Moms!E97</f>
        <v>0</v>
      </c>
      <c r="J119" s="189">
        <f>-Moms!F97</f>
        <v>0</v>
      </c>
      <c r="K119" s="189">
        <f>-Moms!G97</f>
        <v>0</v>
      </c>
      <c r="L119" s="189">
        <f>-Moms!H97</f>
        <v>0</v>
      </c>
      <c r="M119" s="189">
        <f>-Moms!I97</f>
        <v>0</v>
      </c>
      <c r="N119" s="189">
        <f>-Moms!J97</f>
        <v>0</v>
      </c>
      <c r="O119" s="189">
        <f>-Moms!K97</f>
        <v>0</v>
      </c>
      <c r="P119" s="189">
        <f>-Moms!L97</f>
        <v>0</v>
      </c>
      <c r="Q119" s="189">
        <f>-Moms!M97</f>
        <v>0</v>
      </c>
      <c r="R119" s="188">
        <f t="shared" si="23"/>
        <v>0</v>
      </c>
      <c r="S119" s="133"/>
      <c r="T119" s="62"/>
      <c r="U119" s="2"/>
    </row>
    <row r="120" spans="1:23" ht="20.25" hidden="1" customHeight="1" outlineLevel="1" x14ac:dyDescent="0.3">
      <c r="A120" s="193" t="s">
        <v>352</v>
      </c>
      <c r="B120" s="192"/>
      <c r="C120" s="192"/>
      <c r="D120" s="192"/>
      <c r="E120" s="192"/>
      <c r="F120" s="188">
        <f t="shared" ref="F120:Q120" si="25">F117+F118+F119</f>
        <v>0</v>
      </c>
      <c r="G120" s="188">
        <f t="shared" si="25"/>
        <v>0</v>
      </c>
      <c r="H120" s="188">
        <f t="shared" si="25"/>
        <v>0</v>
      </c>
      <c r="I120" s="188">
        <f t="shared" si="25"/>
        <v>0</v>
      </c>
      <c r="J120" s="188">
        <f t="shared" si="25"/>
        <v>0</v>
      </c>
      <c r="K120" s="188">
        <f t="shared" si="25"/>
        <v>0</v>
      </c>
      <c r="L120" s="188">
        <f t="shared" si="25"/>
        <v>0</v>
      </c>
      <c r="M120" s="188">
        <f t="shared" si="25"/>
        <v>0</v>
      </c>
      <c r="N120" s="188">
        <f t="shared" si="25"/>
        <v>0</v>
      </c>
      <c r="O120" s="188">
        <f t="shared" si="25"/>
        <v>0</v>
      </c>
      <c r="P120" s="188">
        <f t="shared" si="25"/>
        <v>0</v>
      </c>
      <c r="Q120" s="188">
        <f t="shared" si="25"/>
        <v>0</v>
      </c>
      <c r="R120" s="188"/>
      <c r="S120" s="86"/>
      <c r="T120" s="51"/>
      <c r="U120" s="2"/>
    </row>
    <row r="121" spans="1:23" ht="20.25" hidden="1" customHeight="1" outlineLevel="1" x14ac:dyDescent="0.3">
      <c r="A121" s="193" t="s">
        <v>254</v>
      </c>
      <c r="B121" s="192">
        <f>Moms!B73-B119</f>
        <v>0</v>
      </c>
      <c r="C121" s="192"/>
      <c r="D121" s="192"/>
      <c r="E121" s="192"/>
      <c r="F121" s="188">
        <f t="shared" ref="F121:Q121" si="26">-(F116+F119)</f>
        <v>0</v>
      </c>
      <c r="G121" s="188">
        <f t="shared" si="26"/>
        <v>0</v>
      </c>
      <c r="H121" s="188">
        <f t="shared" si="26"/>
        <v>0</v>
      </c>
      <c r="I121" s="188">
        <f t="shared" si="26"/>
        <v>0</v>
      </c>
      <c r="J121" s="188">
        <f t="shared" si="26"/>
        <v>0</v>
      </c>
      <c r="K121" s="188">
        <f t="shared" si="26"/>
        <v>0</v>
      </c>
      <c r="L121" s="188">
        <f t="shared" si="26"/>
        <v>0</v>
      </c>
      <c r="M121" s="188">
        <f t="shared" si="26"/>
        <v>0</v>
      </c>
      <c r="N121" s="188">
        <f t="shared" si="26"/>
        <v>0</v>
      </c>
      <c r="O121" s="188">
        <f t="shared" si="26"/>
        <v>0</v>
      </c>
      <c r="P121" s="188">
        <f t="shared" si="26"/>
        <v>0</v>
      </c>
      <c r="Q121" s="188">
        <f t="shared" si="26"/>
        <v>0</v>
      </c>
      <c r="R121" s="188">
        <f t="shared" si="23"/>
        <v>0</v>
      </c>
      <c r="S121" s="86"/>
      <c r="T121" s="51"/>
      <c r="U121" s="2"/>
    </row>
    <row r="122" spans="1:23" ht="18.75" customHeight="1" collapsed="1" x14ac:dyDescent="0.3">
      <c r="A122" s="206" t="s">
        <v>349</v>
      </c>
      <c r="B122" s="192"/>
      <c r="C122" s="192"/>
      <c r="D122" s="192"/>
      <c r="E122" s="192"/>
      <c r="F122" s="188">
        <f>F121</f>
        <v>0</v>
      </c>
      <c r="G122" s="188">
        <f>SUM($F$121:G121)</f>
        <v>0</v>
      </c>
      <c r="H122" s="188">
        <f>SUM($F$121:H121)</f>
        <v>0</v>
      </c>
      <c r="I122" s="188">
        <f>SUM($F$121:I121)</f>
        <v>0</v>
      </c>
      <c r="J122" s="188">
        <f>SUM($F$121:J121)</f>
        <v>0</v>
      </c>
      <c r="K122" s="188">
        <f>SUM($F$121:K121)</f>
        <v>0</v>
      </c>
      <c r="L122" s="188">
        <f>SUM($F$121:L121)</f>
        <v>0</v>
      </c>
      <c r="M122" s="188">
        <f>SUM($F$121:M121)</f>
        <v>0</v>
      </c>
      <c r="N122" s="188">
        <f>SUM($F$121:N121)</f>
        <v>0</v>
      </c>
      <c r="O122" s="188">
        <f>SUM($F$121:O121)</f>
        <v>0</v>
      </c>
      <c r="P122" s="188">
        <f>SUM($F$121:P121)</f>
        <v>0</v>
      </c>
      <c r="Q122" s="188">
        <f>SUM($F$121:Q121)</f>
        <v>0</v>
      </c>
      <c r="R122" s="188"/>
      <c r="S122" s="86"/>
      <c r="T122" s="51"/>
    </row>
    <row r="123" spans="1:23"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row>
    <row r="124" spans="1:23" hidden="1" outlineLevel="1" x14ac:dyDescent="0.25">
      <c r="A124" s="125" t="s">
        <v>353</v>
      </c>
      <c r="B124" s="125"/>
      <c r="C124" s="125"/>
      <c r="D124" s="125"/>
      <c r="E124" s="125"/>
      <c r="F124" s="130">
        <f t="shared" ref="F124:Q124" si="27">F89+F98+F120+F110</f>
        <v>0</v>
      </c>
      <c r="G124" s="130">
        <f t="shared" si="27"/>
        <v>0</v>
      </c>
      <c r="H124" s="130">
        <f t="shared" si="27"/>
        <v>0</v>
      </c>
      <c r="I124" s="130">
        <f t="shared" si="27"/>
        <v>0</v>
      </c>
      <c r="J124" s="130">
        <f t="shared" si="27"/>
        <v>0</v>
      </c>
      <c r="K124" s="130">
        <f t="shared" si="27"/>
        <v>0</v>
      </c>
      <c r="L124" s="130">
        <f t="shared" si="27"/>
        <v>0</v>
      </c>
      <c r="M124" s="130">
        <f t="shared" si="27"/>
        <v>0</v>
      </c>
      <c r="N124" s="130">
        <f t="shared" si="27"/>
        <v>0</v>
      </c>
      <c r="O124" s="130">
        <f t="shared" si="27"/>
        <v>0</v>
      </c>
      <c r="P124" s="130">
        <f t="shared" si="27"/>
        <v>0</v>
      </c>
      <c r="Q124" s="130">
        <f t="shared" si="27"/>
        <v>0</v>
      </c>
      <c r="R124" s="130">
        <f>SUM(F124:Q124)</f>
        <v>0</v>
      </c>
      <c r="S124" s="86"/>
      <c r="T124" s="3"/>
    </row>
    <row r="125" spans="1:23" s="291" customFormat="1" ht="13" collapsed="1" x14ac:dyDescent="0.3">
      <c r="A125" s="424" t="s">
        <v>354</v>
      </c>
      <c r="B125" s="424"/>
      <c r="C125" s="424"/>
      <c r="D125" s="424"/>
      <c r="E125" s="424"/>
      <c r="F125" s="289">
        <f>F124</f>
        <v>0</v>
      </c>
      <c r="G125" s="289">
        <f t="shared" ref="G125:Q125" si="28">F125+G124</f>
        <v>0</v>
      </c>
      <c r="H125" s="289">
        <f t="shared" si="28"/>
        <v>0</v>
      </c>
      <c r="I125" s="289">
        <f t="shared" si="28"/>
        <v>0</v>
      </c>
      <c r="J125" s="289">
        <f t="shared" si="28"/>
        <v>0</v>
      </c>
      <c r="K125" s="289">
        <f t="shared" si="28"/>
        <v>0</v>
      </c>
      <c r="L125" s="289">
        <f t="shared" si="28"/>
        <v>0</v>
      </c>
      <c r="M125" s="289">
        <f t="shared" si="28"/>
        <v>0</v>
      </c>
      <c r="N125" s="289">
        <f t="shared" si="28"/>
        <v>0</v>
      </c>
      <c r="O125" s="289">
        <f t="shared" si="28"/>
        <v>0</v>
      </c>
      <c r="P125" s="289">
        <f t="shared" si="28"/>
        <v>0</v>
      </c>
      <c r="Q125" s="289">
        <f t="shared" si="28"/>
        <v>0</v>
      </c>
      <c r="R125" s="289"/>
      <c r="S125" s="290"/>
      <c r="U125"/>
    </row>
    <row r="126" spans="1:23" s="291" customFormat="1" ht="13" x14ac:dyDescent="0.3">
      <c r="A126" s="311"/>
      <c r="B126" s="311"/>
      <c r="C126" s="311"/>
      <c r="D126" s="311"/>
      <c r="E126" s="311"/>
      <c r="F126" s="312"/>
      <c r="G126" s="312"/>
      <c r="H126" s="312"/>
      <c r="I126" s="312"/>
      <c r="J126" s="312"/>
      <c r="K126" s="312"/>
      <c r="L126" s="312"/>
      <c r="M126" s="312"/>
      <c r="N126" s="312"/>
      <c r="O126" s="312"/>
      <c r="P126" s="312"/>
      <c r="Q126" s="312"/>
      <c r="R126" s="312"/>
      <c r="S126" s="290"/>
      <c r="U126"/>
    </row>
    <row r="127" spans="1:23" ht="15" customHeight="1" x14ac:dyDescent="0.3">
      <c r="A127" s="429" t="s">
        <v>409</v>
      </c>
      <c r="B127" s="429"/>
      <c r="C127" s="429"/>
      <c r="D127" s="429"/>
      <c r="E127" s="429"/>
      <c r="F127" s="86"/>
      <c r="G127" s="86"/>
      <c r="H127" s="86"/>
      <c r="I127" s="86"/>
      <c r="J127" s="86"/>
      <c r="K127" s="86"/>
      <c r="L127" s="86"/>
      <c r="M127" s="86"/>
      <c r="N127" s="86"/>
      <c r="O127" s="86"/>
      <c r="P127" s="86"/>
      <c r="Q127" s="86"/>
      <c r="R127" s="86"/>
      <c r="S127" s="86"/>
      <c r="T127" s="291"/>
      <c r="V127" s="291"/>
    </row>
    <row r="128" spans="1:23" ht="47.5" customHeight="1" x14ac:dyDescent="0.3">
      <c r="A128" s="353" t="str">
        <f>"Resultat År 1: "&amp;TEXT('Res Bud År1'!P80,"# ##0")</f>
        <v>Resultat År 1: 0</v>
      </c>
      <c r="B128" s="353"/>
      <c r="C128" s="415" t="s">
        <v>424</v>
      </c>
      <c r="D128" s="416"/>
      <c r="E128" s="352">
        <v>0.4</v>
      </c>
      <c r="F128" s="414" t="str">
        <f>TEXT(ROUNDUP('Res Bud År1'!P80*E128,-1),"# ##0")&amp;CHAR(10)&amp;"("&amp;TEXT(ROUNDUP('Res Bud År1'!P80*E128/12,-1),"# ##0")&amp;"/månad)"</f>
        <v>0
(0/månad)</v>
      </c>
      <c r="G128" s="400"/>
      <c r="H128" s="415" t="s">
        <v>412</v>
      </c>
      <c r="I128" s="417"/>
      <c r="J128" s="417"/>
      <c r="K128" s="417"/>
      <c r="L128" s="416"/>
      <c r="M128" s="399" t="str">
        <f>TEXT(ROUNDDOWN('Res Bud År1'!P80*(1-E128),-1),"# ##0")&amp;CHAR(10)&amp;"("&amp;TEXT(ROUNDDOWN('Res Bud År1'!P80*(1-E128)/12,-1),"# ##0")&amp;"/månad)"</f>
        <v>0
(0/månad)</v>
      </c>
      <c r="N128" s="400"/>
      <c r="O128" s="100"/>
      <c r="P128" s="100"/>
      <c r="Q128" s="100"/>
      <c r="R128" s="100"/>
      <c r="S128" s="100"/>
      <c r="T128" s="291"/>
      <c r="V128" s="291"/>
      <c r="W128" s="3"/>
    </row>
    <row r="129" spans="1:23" ht="10.5" customHeight="1" x14ac:dyDescent="0.3">
      <c r="A129" s="354"/>
      <c r="B129" s="354"/>
      <c r="C129" s="354"/>
      <c r="D129" s="354"/>
      <c r="E129" s="354"/>
      <c r="F129" s="354"/>
      <c r="G129" s="354"/>
      <c r="H129" s="355"/>
      <c r="I129" s="355"/>
      <c r="J129" s="355"/>
      <c r="K129" s="355"/>
      <c r="L129" s="354"/>
      <c r="M129" s="354"/>
      <c r="N129" s="100"/>
      <c r="O129" s="100"/>
      <c r="P129" s="100"/>
      <c r="Q129" s="100"/>
      <c r="R129" s="100"/>
      <c r="S129" s="100"/>
      <c r="T129" s="291"/>
      <c r="V129" s="291"/>
      <c r="W129" s="3"/>
    </row>
    <row r="130" spans="1:23" ht="18" customHeight="1" x14ac:dyDescent="0.3">
      <c r="A130" s="350"/>
      <c r="B130" s="350"/>
      <c r="C130" s="350"/>
      <c r="D130" s="86"/>
      <c r="E130" s="351"/>
      <c r="F130" s="349" t="str">
        <f>'Res Bud År1'!D$4</f>
        <v>jan-25</v>
      </c>
      <c r="G130" s="349" t="str">
        <f>'Res Bud År1'!E$4</f>
        <v>feb-25</v>
      </c>
      <c r="H130" s="349" t="str">
        <f>'Res Bud År1'!F$4</f>
        <v>mar-25</v>
      </c>
      <c r="I130" s="349" t="str">
        <f>'Res Bud År1'!G$4</f>
        <v>apr-25</v>
      </c>
      <c r="J130" s="349" t="str">
        <f>'Res Bud År1'!H$4</f>
        <v>maj-25</v>
      </c>
      <c r="K130" s="349" t="str">
        <f>'Res Bud År1'!I$4</f>
        <v>jun-25</v>
      </c>
      <c r="L130" s="349" t="str">
        <f>'Res Bud År1'!J$4</f>
        <v>jul-25</v>
      </c>
      <c r="M130" s="349" t="str">
        <f>'Res Bud År1'!K$4</f>
        <v>aug-25</v>
      </c>
      <c r="N130" s="349" t="str">
        <f>'Res Bud År1'!L$4</f>
        <v>sep-25</v>
      </c>
      <c r="O130" s="349" t="str">
        <f>'Res Bud År1'!M$4</f>
        <v>okt-25</v>
      </c>
      <c r="P130" s="349" t="str">
        <f>'Res Bud År1'!N$4</f>
        <v>nov-25</v>
      </c>
      <c r="Q130" s="349" t="str">
        <f>'Res Bud År1'!O$4</f>
        <v>dec-25</v>
      </c>
      <c r="R130" s="116" t="s">
        <v>67</v>
      </c>
      <c r="S130" s="86"/>
      <c r="T130" s="291"/>
      <c r="V130" s="291"/>
    </row>
    <row r="131" spans="1:23" ht="13" x14ac:dyDescent="0.3">
      <c r="A131" s="401" t="s">
        <v>410</v>
      </c>
      <c r="B131" s="401"/>
      <c r="C131" s="401"/>
      <c r="D131" s="401"/>
      <c r="E131" s="402"/>
      <c r="F131" s="69"/>
      <c r="G131" s="69"/>
      <c r="H131" s="69"/>
      <c r="I131" s="69"/>
      <c r="J131" s="69"/>
      <c r="K131" s="69"/>
      <c r="L131" s="69"/>
      <c r="M131" s="69"/>
      <c r="N131" s="69"/>
      <c r="O131" s="69"/>
      <c r="P131" s="69"/>
      <c r="Q131" s="69"/>
      <c r="R131" s="130">
        <f>SUM(F131:Q131)</f>
        <v>0</v>
      </c>
      <c r="S131" s="86"/>
      <c r="T131" s="291"/>
    </row>
    <row r="132" spans="1:23" s="257" customFormat="1" ht="12.75" customHeight="1" x14ac:dyDescent="0.3">
      <c r="A132" s="430" t="s">
        <v>411</v>
      </c>
      <c r="B132" s="430"/>
      <c r="C132" s="430"/>
      <c r="D132" s="430"/>
      <c r="E132" s="356"/>
      <c r="F132" s="357"/>
      <c r="G132" s="357"/>
      <c r="H132" s="357"/>
      <c r="I132" s="357"/>
      <c r="J132" s="357"/>
      <c r="K132" s="357"/>
      <c r="L132" s="357"/>
      <c r="M132" s="357"/>
      <c r="N132" s="357"/>
      <c r="O132" s="357"/>
      <c r="P132" s="357"/>
      <c r="Q132" s="357"/>
      <c r="R132" s="358">
        <f>SUM(F132:Q132)</f>
        <v>0</v>
      </c>
      <c r="S132" s="256"/>
      <c r="T132" s="291"/>
    </row>
    <row r="133" spans="1:23" ht="13.5" hidden="1" customHeight="1" x14ac:dyDescent="0.3">
      <c r="A133" s="305" t="str">
        <f>IF(ROUND('Res Bud År1'!P80*E128,-1)&gt;(-R132),"Den ifyllda preliminära F/A-skatten ger en kvarskatt på "&amp;TEXT(ROUND('Res Bud År1'!P80*E128,-1)+R132,"# ##0")&amp;Enhet&amp;" jämfört med schablon beräkningen ovan",IF(ROUND('Res Bud År1'!P80*E128,-2)&lt;(-R132),"Den ifyllda preliminära F/A-skatten ger en överskjutande skatt på "&amp;TEXT(-(ROUND('Res Bud År1'!P80*E128,-2)+R132),"# ##0")&amp;" jämfört med schablon beräkningen ovan",""))</f>
        <v/>
      </c>
      <c r="B133" s="86"/>
      <c r="C133" s="86"/>
      <c r="D133" s="86"/>
      <c r="E133" s="86"/>
      <c r="F133" s="100"/>
      <c r="G133" s="100"/>
      <c r="H133" s="100"/>
      <c r="I133" s="100"/>
      <c r="J133" s="305" t="str">
        <f>IF(ROUND(-R131,-1)&gt;ROUND('Res Bud År1'!P80*(1-E128),-1),"Det ifyllda egna uttaget är "&amp;TEXT(ROUND(-R131,-1)-ROUND('Res Bud År1'!P80*(1-E128),-1),"# ##0")&amp;Enhet&amp;" mer än vad det beräknade resultatet tillåter",IF(ROUND(-R131,0)&lt;'Res Bud År1'!P80*(1-E128),"Det ifyllda egna uttaget ger ett överskott på "&amp;TEXT(-(ROUND(-R131,0)-'Res Bud År1'!P80*(1-E128)),"# ##0")&amp;" jämfört med vad det beräknade resultatet tillåter",""))</f>
        <v/>
      </c>
      <c r="K133" s="306"/>
      <c r="L133" s="100"/>
      <c r="M133" s="100"/>
      <c r="N133" s="100"/>
      <c r="O133" s="100"/>
      <c r="P133" s="100"/>
      <c r="Q133" s="100"/>
      <c r="R133" s="100"/>
      <c r="S133" s="86"/>
      <c r="U133" s="62"/>
    </row>
    <row r="134" spans="1:23" ht="13.5" customHeight="1" x14ac:dyDescent="0.3">
      <c r="A134" s="126" t="str">
        <f>IF(OR(F148&lt;0,G148&lt;0,H148&lt;0,I148&lt;0,J148&lt;0,K148&lt;0,L148&lt;0,M148&lt;0,N148&lt;0,O148&lt;0,P148&lt;0),"Disponibelt belopp inkl kontokredit är för lågt!","")</f>
        <v/>
      </c>
      <c r="B134" s="86"/>
      <c r="C134" s="86"/>
      <c r="D134" s="86"/>
      <c r="E134" s="86"/>
      <c r="F134" s="100"/>
      <c r="G134" s="100"/>
      <c r="H134" s="100"/>
      <c r="I134" s="100"/>
      <c r="J134" s="100"/>
      <c r="K134" s="306"/>
      <c r="L134" s="100"/>
      <c r="M134" s="100"/>
      <c r="N134" s="100"/>
      <c r="O134" s="100"/>
      <c r="P134" s="100"/>
      <c r="Q134" s="100"/>
      <c r="R134" s="100"/>
      <c r="S134" s="86"/>
      <c r="U134" s="62"/>
    </row>
    <row r="135" spans="1:23" ht="13.5" customHeight="1" x14ac:dyDescent="0.3">
      <c r="A135" s="305"/>
      <c r="B135" s="86"/>
      <c r="C135" s="86"/>
      <c r="D135" s="86"/>
      <c r="E135" s="86"/>
      <c r="F135" s="100"/>
      <c r="G135" s="100"/>
      <c r="H135" s="100"/>
      <c r="I135" s="100"/>
      <c r="J135" s="100"/>
      <c r="K135" s="306"/>
      <c r="L135" s="100"/>
      <c r="M135" s="100"/>
      <c r="N135" s="100"/>
      <c r="O135" s="100"/>
      <c r="P135" s="100"/>
      <c r="Q135" s="100"/>
      <c r="R135" s="100"/>
      <c r="S135" s="86"/>
      <c r="U135" s="62"/>
    </row>
    <row r="136" spans="1:23" x14ac:dyDescent="0.25">
      <c r="A136" s="125" t="s">
        <v>416</v>
      </c>
      <c r="B136" s="125"/>
      <c r="C136" s="125"/>
      <c r="D136" s="125"/>
      <c r="E136" s="125"/>
      <c r="F136" s="130">
        <f>F124+F132+F131</f>
        <v>0</v>
      </c>
      <c r="G136" s="130">
        <f t="shared" ref="G136:Q136" si="29">G124+G132+G131</f>
        <v>0</v>
      </c>
      <c r="H136" s="130">
        <f t="shared" si="29"/>
        <v>0</v>
      </c>
      <c r="I136" s="130">
        <f t="shared" si="29"/>
        <v>0</v>
      </c>
      <c r="J136" s="130">
        <f t="shared" si="29"/>
        <v>0</v>
      </c>
      <c r="K136" s="130">
        <f t="shared" si="29"/>
        <v>0</v>
      </c>
      <c r="L136" s="130">
        <f t="shared" si="29"/>
        <v>0</v>
      </c>
      <c r="M136" s="130">
        <f t="shared" si="29"/>
        <v>0</v>
      </c>
      <c r="N136" s="130">
        <f t="shared" si="29"/>
        <v>0</v>
      </c>
      <c r="O136" s="130">
        <f t="shared" si="29"/>
        <v>0</v>
      </c>
      <c r="P136" s="130">
        <f t="shared" si="29"/>
        <v>0</v>
      </c>
      <c r="Q136" s="130">
        <f t="shared" si="29"/>
        <v>0</v>
      </c>
      <c r="R136" s="130">
        <f>R124+R132</f>
        <v>0</v>
      </c>
      <c r="S136" s="86"/>
      <c r="T136" s="3"/>
    </row>
    <row r="137" spans="1:23" s="287" customFormat="1" ht="12.75" customHeight="1" x14ac:dyDescent="0.3">
      <c r="A137" s="425" t="s">
        <v>417</v>
      </c>
      <c r="B137" s="425"/>
      <c r="C137" s="425"/>
      <c r="D137" s="425"/>
      <c r="E137" s="425"/>
      <c r="F137" s="289">
        <f>F136</f>
        <v>0</v>
      </c>
      <c r="G137" s="289">
        <f t="shared" ref="G137:Q137" si="30">F137+G136</f>
        <v>0</v>
      </c>
      <c r="H137" s="289">
        <f t="shared" si="30"/>
        <v>0</v>
      </c>
      <c r="I137" s="289">
        <f t="shared" si="30"/>
        <v>0</v>
      </c>
      <c r="J137" s="289">
        <f t="shared" si="30"/>
        <v>0</v>
      </c>
      <c r="K137" s="289">
        <f t="shared" si="30"/>
        <v>0</v>
      </c>
      <c r="L137" s="289">
        <f t="shared" si="30"/>
        <v>0</v>
      </c>
      <c r="M137" s="289">
        <f t="shared" si="30"/>
        <v>0</v>
      </c>
      <c r="N137" s="289">
        <f t="shared" si="30"/>
        <v>0</v>
      </c>
      <c r="O137" s="289">
        <f t="shared" si="30"/>
        <v>0</v>
      </c>
      <c r="P137" s="289">
        <f t="shared" si="30"/>
        <v>0</v>
      </c>
      <c r="Q137" s="289">
        <f t="shared" si="30"/>
        <v>0</v>
      </c>
      <c r="R137" s="289"/>
      <c r="S137" s="286"/>
      <c r="V137" s="288"/>
    </row>
    <row r="138" spans="1:23" s="2" customFormat="1" ht="13" hidden="1" outlineLevel="1" x14ac:dyDescent="0.3">
      <c r="A138" s="194"/>
      <c r="B138" s="194"/>
      <c r="C138" s="194"/>
      <c r="D138" s="194"/>
      <c r="E138" s="194"/>
      <c r="F138" s="195"/>
      <c r="G138" s="195"/>
      <c r="H138" s="195"/>
      <c r="I138" s="195"/>
      <c r="J138" s="195"/>
      <c r="K138" s="195"/>
      <c r="L138" s="195"/>
      <c r="M138" s="195"/>
      <c r="N138" s="195"/>
      <c r="O138" s="195"/>
      <c r="P138" s="195"/>
      <c r="Q138" s="195"/>
      <c r="R138" s="87"/>
      <c r="S138" s="87"/>
      <c r="U138"/>
    </row>
    <row r="139" spans="1:23" ht="13.5" hidden="1" outlineLevel="1" thickBot="1" x14ac:dyDescent="0.35">
      <c r="A139" s="209" t="s">
        <v>268</v>
      </c>
      <c r="B139" s="126"/>
      <c r="C139" s="126"/>
      <c r="D139" s="126"/>
      <c r="E139" s="126"/>
      <c r="F139" s="146"/>
      <c r="G139" s="146"/>
      <c r="H139" s="146"/>
      <c r="I139" s="146"/>
      <c r="J139" s="146"/>
      <c r="K139" s="146"/>
      <c r="L139" s="146"/>
      <c r="M139" s="146"/>
      <c r="N139" s="146"/>
      <c r="O139" s="146"/>
      <c r="P139" s="146"/>
      <c r="Q139" s="146"/>
      <c r="R139" s="123"/>
      <c r="S139" s="86"/>
    </row>
    <row r="140" spans="1:23" s="2" customFormat="1" ht="13" hidden="1" outlineLevel="1" x14ac:dyDescent="0.3">
      <c r="A140" s="199" t="s">
        <v>260</v>
      </c>
      <c r="B140" s="200"/>
      <c r="C140" s="200"/>
      <c r="D140" s="200"/>
      <c r="E140" s="200"/>
      <c r="F140" s="208"/>
      <c r="G140" s="201">
        <f t="shared" ref="G140:Q140" si="31">F141</f>
        <v>0</v>
      </c>
      <c r="H140" s="201">
        <f t="shared" si="31"/>
        <v>0</v>
      </c>
      <c r="I140" s="201">
        <f t="shared" si="31"/>
        <v>0</v>
      </c>
      <c r="J140" s="201">
        <f t="shared" si="31"/>
        <v>0</v>
      </c>
      <c r="K140" s="201">
        <f t="shared" si="31"/>
        <v>0</v>
      </c>
      <c r="L140" s="201">
        <f t="shared" si="31"/>
        <v>0</v>
      </c>
      <c r="M140" s="201">
        <f t="shared" si="31"/>
        <v>0</v>
      </c>
      <c r="N140" s="201">
        <f t="shared" si="31"/>
        <v>0</v>
      </c>
      <c r="O140" s="201">
        <f t="shared" si="31"/>
        <v>0</v>
      </c>
      <c r="P140" s="201">
        <f t="shared" si="31"/>
        <v>0</v>
      </c>
      <c r="Q140" s="201">
        <f t="shared" si="31"/>
        <v>0</v>
      </c>
      <c r="R140" s="202"/>
      <c r="S140" s="87"/>
      <c r="U140"/>
    </row>
    <row r="141" spans="1:23" s="2" customFormat="1" ht="13.5" hidden="1" outlineLevel="1" thickBot="1" x14ac:dyDescent="0.35">
      <c r="A141" s="418" t="s">
        <v>261</v>
      </c>
      <c r="B141" s="419"/>
      <c r="C141" s="419"/>
      <c r="D141" s="419"/>
      <c r="E141" s="419"/>
      <c r="F141" s="205">
        <f>F147-F119</f>
        <v>0</v>
      </c>
      <c r="G141" s="205">
        <f t="shared" ref="G141:Q141" si="32">G136+G140</f>
        <v>0</v>
      </c>
      <c r="H141" s="205">
        <f t="shared" si="32"/>
        <v>0</v>
      </c>
      <c r="I141" s="205">
        <f t="shared" si="32"/>
        <v>0</v>
      </c>
      <c r="J141" s="205">
        <f t="shared" si="32"/>
        <v>0</v>
      </c>
      <c r="K141" s="205">
        <f t="shared" si="32"/>
        <v>0</v>
      </c>
      <c r="L141" s="205">
        <f t="shared" si="32"/>
        <v>0</v>
      </c>
      <c r="M141" s="205">
        <f t="shared" si="32"/>
        <v>0</v>
      </c>
      <c r="N141" s="205">
        <f t="shared" si="32"/>
        <v>0</v>
      </c>
      <c r="O141" s="205">
        <f t="shared" si="32"/>
        <v>0</v>
      </c>
      <c r="P141" s="205">
        <f t="shared" si="32"/>
        <v>0</v>
      </c>
      <c r="Q141" s="205">
        <f t="shared" si="32"/>
        <v>0</v>
      </c>
      <c r="R141" s="203"/>
      <c r="S141" s="87"/>
      <c r="U141"/>
    </row>
    <row r="142" spans="1:23" s="2" customFormat="1" ht="13.5" hidden="1" outlineLevel="1" thickBot="1" x14ac:dyDescent="0.35">
      <c r="A142" s="258" t="s">
        <v>328</v>
      </c>
      <c r="B142" s="194"/>
      <c r="C142" s="194"/>
      <c r="D142" s="194"/>
      <c r="E142" s="194"/>
      <c r="F142" s="205">
        <f t="shared" ref="F142:Q142" si="33">IF(F141&lt;0,F141,0)</f>
        <v>0</v>
      </c>
      <c r="G142" s="205">
        <f t="shared" si="33"/>
        <v>0</v>
      </c>
      <c r="H142" s="205">
        <f t="shared" si="33"/>
        <v>0</v>
      </c>
      <c r="I142" s="205">
        <f t="shared" si="33"/>
        <v>0</v>
      </c>
      <c r="J142" s="205">
        <f t="shared" si="33"/>
        <v>0</v>
      </c>
      <c r="K142" s="205">
        <f t="shared" si="33"/>
        <v>0</v>
      </c>
      <c r="L142" s="205">
        <f t="shared" si="33"/>
        <v>0</v>
      </c>
      <c r="M142" s="205">
        <f t="shared" si="33"/>
        <v>0</v>
      </c>
      <c r="N142" s="205">
        <f t="shared" si="33"/>
        <v>0</v>
      </c>
      <c r="O142" s="205">
        <f t="shared" si="33"/>
        <v>0</v>
      </c>
      <c r="P142" s="205">
        <f t="shared" si="33"/>
        <v>0</v>
      </c>
      <c r="Q142" s="205">
        <f t="shared" si="33"/>
        <v>0</v>
      </c>
      <c r="R142" s="203"/>
      <c r="S142" s="87"/>
      <c r="U142"/>
    </row>
    <row r="143" spans="1:23" s="2" customFormat="1" ht="13.5" hidden="1" outlineLevel="1" collapsed="1" thickBot="1" x14ac:dyDescent="0.35">
      <c r="A143" s="420" t="s">
        <v>262</v>
      </c>
      <c r="B143" s="421"/>
      <c r="C143" s="421"/>
      <c r="D143" s="421"/>
      <c r="E143" s="421"/>
      <c r="F143" s="204">
        <f t="shared" ref="F143:Q143" si="34">F148-F119</f>
        <v>0</v>
      </c>
      <c r="G143" s="204">
        <f t="shared" si="34"/>
        <v>0</v>
      </c>
      <c r="H143" s="204">
        <f t="shared" si="34"/>
        <v>0</v>
      </c>
      <c r="I143" s="204">
        <f t="shared" si="34"/>
        <v>0</v>
      </c>
      <c r="J143" s="204">
        <f t="shared" si="34"/>
        <v>0</v>
      </c>
      <c r="K143" s="204">
        <f t="shared" si="34"/>
        <v>0</v>
      </c>
      <c r="L143" s="204">
        <f t="shared" si="34"/>
        <v>0</v>
      </c>
      <c r="M143" s="204">
        <f t="shared" si="34"/>
        <v>0</v>
      </c>
      <c r="N143" s="204">
        <f t="shared" si="34"/>
        <v>0</v>
      </c>
      <c r="O143" s="204">
        <f t="shared" si="34"/>
        <v>0</v>
      </c>
      <c r="P143" s="204">
        <f t="shared" si="34"/>
        <v>0</v>
      </c>
      <c r="Q143" s="204">
        <f t="shared" si="34"/>
        <v>0</v>
      </c>
      <c r="R143" s="198"/>
      <c r="S143" s="87"/>
      <c r="U143"/>
    </row>
    <row r="144" spans="1:23" ht="13" collapsed="1" x14ac:dyDescent="0.3">
      <c r="A144" s="88"/>
      <c r="B144" s="86"/>
      <c r="C144" s="86"/>
      <c r="D144" s="86"/>
      <c r="E144" s="86"/>
      <c r="F144" s="100"/>
      <c r="G144" s="100"/>
      <c r="H144" s="100"/>
      <c r="I144" s="100"/>
      <c r="J144" s="100"/>
      <c r="K144" s="100"/>
      <c r="L144" s="100"/>
      <c r="M144" s="100"/>
      <c r="N144" s="100"/>
      <c r="O144" s="100"/>
      <c r="P144" s="100"/>
      <c r="Q144" s="100"/>
      <c r="R144" s="116"/>
      <c r="S144" s="86"/>
    </row>
    <row r="145" spans="1:20" ht="13.5" thickBot="1" x14ac:dyDescent="0.35">
      <c r="A145" s="209" t="s">
        <v>296</v>
      </c>
      <c r="B145" s="126"/>
      <c r="C145" s="126"/>
      <c r="D145" s="126"/>
      <c r="E145" s="126"/>
      <c r="F145" s="146"/>
      <c r="G145" s="146"/>
      <c r="H145" s="146"/>
      <c r="I145" s="146"/>
      <c r="J145" s="146"/>
      <c r="K145" s="146"/>
      <c r="L145" s="146"/>
      <c r="M145" s="146"/>
      <c r="N145" s="146"/>
      <c r="O145" s="146"/>
      <c r="P145" s="146"/>
      <c r="Q145" s="146"/>
      <c r="R145" s="123"/>
      <c r="S145" s="86"/>
    </row>
    <row r="146" spans="1:20" ht="13" x14ac:dyDescent="0.3">
      <c r="A146" s="199" t="s">
        <v>260</v>
      </c>
      <c r="B146" s="200"/>
      <c r="C146" s="200"/>
      <c r="D146" s="200"/>
      <c r="E146" s="200"/>
      <c r="F146" s="208"/>
      <c r="G146" s="201">
        <f>F147</f>
        <v>0</v>
      </c>
      <c r="H146" s="201">
        <f t="shared" ref="H146:Q146" si="35">G147</f>
        <v>0</v>
      </c>
      <c r="I146" s="201">
        <f t="shared" si="35"/>
        <v>0</v>
      </c>
      <c r="J146" s="201">
        <f t="shared" si="35"/>
        <v>0</v>
      </c>
      <c r="K146" s="201">
        <f t="shared" si="35"/>
        <v>0</v>
      </c>
      <c r="L146" s="201">
        <f t="shared" si="35"/>
        <v>0</v>
      </c>
      <c r="M146" s="201">
        <f t="shared" si="35"/>
        <v>0</v>
      </c>
      <c r="N146" s="201">
        <f t="shared" si="35"/>
        <v>0</v>
      </c>
      <c r="O146" s="201">
        <f t="shared" si="35"/>
        <v>0</v>
      </c>
      <c r="P146" s="201">
        <f t="shared" si="35"/>
        <v>0</v>
      </c>
      <c r="Q146" s="201">
        <f t="shared" si="35"/>
        <v>0</v>
      </c>
      <c r="R146" s="202"/>
      <c r="S146" s="86"/>
    </row>
    <row r="147" spans="1:20" ht="13.5" thickBot="1" x14ac:dyDescent="0.35">
      <c r="A147" s="418" t="s">
        <v>261</v>
      </c>
      <c r="B147" s="419"/>
      <c r="C147" s="419"/>
      <c r="D147" s="419"/>
      <c r="E147" s="419"/>
      <c r="F147" s="205">
        <f t="shared" ref="F147:Q147" si="36">F146+F136-F107</f>
        <v>0</v>
      </c>
      <c r="G147" s="205">
        <f t="shared" si="36"/>
        <v>0</v>
      </c>
      <c r="H147" s="205">
        <f t="shared" si="36"/>
        <v>0</v>
      </c>
      <c r="I147" s="205">
        <f t="shared" si="36"/>
        <v>0</v>
      </c>
      <c r="J147" s="205">
        <f t="shared" si="36"/>
        <v>0</v>
      </c>
      <c r="K147" s="205">
        <f t="shared" si="36"/>
        <v>0</v>
      </c>
      <c r="L147" s="205">
        <f t="shared" si="36"/>
        <v>0</v>
      </c>
      <c r="M147" s="205">
        <f t="shared" si="36"/>
        <v>0</v>
      </c>
      <c r="N147" s="205">
        <f t="shared" si="36"/>
        <v>0</v>
      </c>
      <c r="O147" s="205">
        <f t="shared" si="36"/>
        <v>0</v>
      </c>
      <c r="P147" s="205">
        <f t="shared" si="36"/>
        <v>0</v>
      </c>
      <c r="Q147" s="205">
        <f t="shared" si="36"/>
        <v>0</v>
      </c>
      <c r="R147" s="203"/>
      <c r="S147" s="86"/>
    </row>
    <row r="148" spans="1:20" ht="13.5" thickBot="1" x14ac:dyDescent="0.35">
      <c r="A148" s="420" t="s">
        <v>262</v>
      </c>
      <c r="B148" s="421"/>
      <c r="C148" s="421"/>
      <c r="D148" s="421"/>
      <c r="E148" s="421"/>
      <c r="F148" s="204">
        <f>F146+F136</f>
        <v>0</v>
      </c>
      <c r="G148" s="204">
        <f>F148+G136</f>
        <v>0</v>
      </c>
      <c r="H148" s="204">
        <f t="shared" ref="H148:Q148" si="37">G148+H136</f>
        <v>0</v>
      </c>
      <c r="I148" s="204">
        <f t="shared" si="37"/>
        <v>0</v>
      </c>
      <c r="J148" s="204">
        <f t="shared" si="37"/>
        <v>0</v>
      </c>
      <c r="K148" s="204">
        <f t="shared" si="37"/>
        <v>0</v>
      </c>
      <c r="L148" s="204">
        <f t="shared" si="37"/>
        <v>0</v>
      </c>
      <c r="M148" s="204">
        <f t="shared" si="37"/>
        <v>0</v>
      </c>
      <c r="N148" s="204">
        <f t="shared" si="37"/>
        <v>0</v>
      </c>
      <c r="O148" s="204">
        <f t="shared" si="37"/>
        <v>0</v>
      </c>
      <c r="P148" s="204">
        <f t="shared" si="37"/>
        <v>0</v>
      </c>
      <c r="Q148" s="204">
        <f t="shared" si="37"/>
        <v>0</v>
      </c>
      <c r="R148" s="198"/>
      <c r="S148" s="86"/>
    </row>
    <row r="149" spans="1:20" ht="13" x14ac:dyDescent="0.3">
      <c r="A149" s="88"/>
      <c r="B149" s="86"/>
      <c r="C149" s="86"/>
      <c r="D149" s="86"/>
      <c r="E149" s="86"/>
      <c r="F149" s="100"/>
      <c r="G149" s="100"/>
      <c r="H149" s="100"/>
      <c r="I149" s="100"/>
      <c r="J149" s="100"/>
      <c r="K149" s="100"/>
      <c r="L149" s="100"/>
      <c r="M149" s="100"/>
      <c r="N149" s="100"/>
      <c r="O149" s="100"/>
      <c r="P149" s="100"/>
      <c r="Q149" s="100"/>
      <c r="R149" s="116"/>
      <c r="S149" s="86"/>
    </row>
    <row r="150" spans="1:20" x14ac:dyDescent="0.25">
      <c r="T150" s="51"/>
    </row>
    <row r="151" spans="1:20" x14ac:dyDescent="0.25">
      <c r="T151" s="51"/>
    </row>
  </sheetData>
  <sheetProtection sheet="1" formatCells="0" formatColumns="0" formatRows="0"/>
  <mergeCells count="32">
    <mergeCell ref="E2:F2"/>
    <mergeCell ref="A147:E147"/>
    <mergeCell ref="A148:E148"/>
    <mergeCell ref="A143:E143"/>
    <mergeCell ref="A101:C101"/>
    <mergeCell ref="D101:E101"/>
    <mergeCell ref="A141:E141"/>
    <mergeCell ref="A125:E125"/>
    <mergeCell ref="A137:E137"/>
    <mergeCell ref="A119:E119"/>
    <mergeCell ref="A111:E111"/>
    <mergeCell ref="A106:E106"/>
    <mergeCell ref="A108:E108"/>
    <mergeCell ref="A107:E107"/>
    <mergeCell ref="A127:E127"/>
    <mergeCell ref="A132:D132"/>
    <mergeCell ref="M128:N128"/>
    <mergeCell ref="A131:E131"/>
    <mergeCell ref="F82:H82"/>
    <mergeCell ref="A82:E82"/>
    <mergeCell ref="A90:E90"/>
    <mergeCell ref="A98:E98"/>
    <mergeCell ref="A99:E99"/>
    <mergeCell ref="A92:E92"/>
    <mergeCell ref="A94:D94"/>
    <mergeCell ref="A95:D95"/>
    <mergeCell ref="A97:D97"/>
    <mergeCell ref="A93:D93"/>
    <mergeCell ref="A96:D96"/>
    <mergeCell ref="F128:G128"/>
    <mergeCell ref="C128:D128"/>
    <mergeCell ref="H128:L128"/>
  </mergeCells>
  <phoneticPr fontId="45" type="noConversion"/>
  <conditionalFormatting sqref="F148:Q148">
    <cfRule type="cellIs" dxfId="13" priority="4" operator="lessThan">
      <formula>0</formula>
    </cfRule>
  </conditionalFormatting>
  <dataValidations count="11">
    <dataValidation type="list" allowBlank="1" showInputMessage="1" showErrorMessage="1" sqref="E94:E96 B5:E12" xr:uid="{00000000-0002-0000-0300-000000000000}">
      <formula1>TblIntTyp</formula1>
    </dataValidation>
    <dataValidation type="decimal" operator="lessThan" allowBlank="1" showInputMessage="1" showErrorMessage="1" error="Utbetalningar matas in med negativt tecken" prompt="Inköp matas in med negativt tecken (-)" sqref="F94:Q97" xr:uid="{00000000-0002-0000-0300-000001000000}">
      <formula1>0</formula1>
    </dataValidation>
    <dataValidation type="decimal" operator="lessThan" allowBlank="1" showInputMessage="1" showErrorMessage="1" error="Räntekostnader matas  in med negativt tecken (-)" sqref="F108:Q108" xr:uid="{00000000-0002-0000-0300-000002000000}">
      <formula1>0</formula1>
    </dataValidation>
    <dataValidation type="decimal" operator="lessThanOrEqual" allowBlank="1" showInputMessage="1" showErrorMessage="1" error="Amorteringar matas  in med negativt tecken (-)" sqref="F103:Q103" xr:uid="{00000000-0002-0000-0300-000003000000}">
      <formula1>0</formula1>
    </dataValidation>
    <dataValidation type="decimal" operator="greaterThan" allowBlank="1" showInputMessage="1" showErrorMessage="1" error="Låneutbetalningar matas inte in med negativt tecken (-)" sqref="F111:Q111" xr:uid="{00000000-0002-0000-0300-000004000000}">
      <formula1>0</formula1>
    </dataValidation>
    <dataValidation type="decimal" allowBlank="1" showInputMessage="1" showErrorMessage="1" sqref="F107:Q107" xr:uid="{00000000-0002-0000-0300-000005000000}">
      <formula1>-100000000</formula1>
      <formula2>100000000</formula2>
    </dataValidation>
    <dataValidation type="decimal" allowBlank="1" showInputMessage="1" showErrorMessage="1" sqref="E128 E130" xr:uid="{00000000-0002-0000-0300-000006000000}">
      <formula1>0</formula1>
      <formula2>1</formula2>
    </dataValidation>
    <dataValidation type="decimal" operator="lessThan" allowBlank="1" showInputMessage="1" showErrorMessage="1" error="Matas in med negativt tecken (-)" sqref="F131:Q131" xr:uid="{00000000-0002-0000-0300-000007000000}">
      <formula1>0</formula1>
    </dataValidation>
    <dataValidation type="decimal" operator="greaterThanOrEqual" allowBlank="1" showInputMessage="1" showErrorMessage="1" error="Låneutbetalningar matas inte in med negativt tecken (-)" sqref="F102:Q102" xr:uid="{AB5FBC1D-2F2E-43DA-B43B-FA8319A715DA}">
      <formula1>0</formula1>
    </dataValidation>
    <dataValidation type="decimal" operator="lessThanOrEqual" allowBlank="1" showInputMessage="1" showErrorMessage="1" error="Räntekostnader matas  in med negativt tecken (-)" sqref="F104:Q104" xr:uid="{9AA7A3E3-D8F6-449F-BCFC-7BADEC75B779}">
      <formula1>0</formula1>
    </dataValidation>
    <dataValidation type="decimal" operator="lessThanOrEqual" allowBlank="1" showInputMessage="1" showErrorMessage="1" error="Matas in med negativt tecken (-)" sqref="F132:Q132" xr:uid="{7F1ABFF6-D22A-43BC-9D06-24A1A02A8C91}">
      <formula1>0</formula1>
    </dataValidation>
  </dataValidations>
  <hyperlinks>
    <hyperlink ref="D101:E101" location="CalcHelpMorg" display="Beräkn hjälp Lån" xr:uid="{00000000-0004-0000-0300-000000000000}"/>
  </hyperlinks>
  <pageMargins left="0.23622047244094491" right="0.23622047244094491" top="0.35433070866141736" bottom="0.35433070866141736" header="0.19685039370078741" footer="0.19685039370078741"/>
  <pageSetup paperSize="9" orientation="landscape" r:id="rId1"/>
  <headerFooter>
    <oddFooter>&amp;L_x000D_&amp;1#&amp;"Calibri"&amp;10&amp;K000000 Intern information</oddFooter>
  </headerFooter>
  <rowBreaks count="1" manualBreakCount="1">
    <brk id="80" max="16383"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FEF4F3D8-FCE9-4E0F-BCEF-A462C0CE1C7A}">
            <xm:f>IF(ROUND('Res Bud År1'!P85*E128,-1)&gt;(-R132),TRUE,FALSE)</xm:f>
            <x14:dxf>
              <font>
                <color rgb="FFFF0000"/>
              </font>
            </x14:dxf>
          </x14:cfRule>
          <xm:sqref>A133</xm:sqref>
        </x14:conditionalFormatting>
        <x14:conditionalFormatting xmlns:xm="http://schemas.microsoft.com/office/excel/2006/main">
          <x14:cfRule type="expression" priority="2" id="{6D482AD1-DB0C-450E-8C7E-33B3BAD719F8}">
            <xm:f>IF(ROUND(-R131,-1)&gt;ROUND('Res Bud År1'!P85*(1-E128),-1),TRUE,FALSE)</xm:f>
            <x14:dxf>
              <font>
                <color rgb="FFFF0000"/>
              </font>
            </x14:dxf>
          </x14:cfRule>
          <xm:sqref>J133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8000000}">
          <x14:formula1>
            <xm:f>Moms!$A$92:$A$95</xm:f>
          </x14:formula1>
          <xm:sqref>F82:H82</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4">
    <tabColor theme="8"/>
  </sheetPr>
  <dimension ref="A1:H79"/>
  <sheetViews>
    <sheetView showGridLines="0" workbookViewId="0">
      <selection activeCell="C2" sqref="C2"/>
    </sheetView>
  </sheetViews>
  <sheetFormatPr defaultColWidth="9.1796875" defaultRowHeight="13" outlineLevelRow="1" x14ac:dyDescent="0.3"/>
  <cols>
    <col min="1" max="1" width="3" customWidth="1"/>
    <col min="2" max="2" width="41.6328125" bestFit="1" customWidth="1"/>
    <col min="3" max="3" width="13.6328125" style="3" customWidth="1"/>
    <col min="4" max="4" width="5" customWidth="1"/>
    <col min="5" max="5" width="11.453125" style="72" customWidth="1"/>
    <col min="6" max="6" width="10.6328125" customWidth="1"/>
  </cols>
  <sheetData>
    <row r="1" spans="1:8" ht="18" x14ac:dyDescent="0.4">
      <c r="B1" s="37" t="str">
        <f>"Resultatbudget enskild firma/HB "&amp;'Res Bud År1'!D4&amp;" till "&amp;'Res Bud År1'!O4</f>
        <v>Resultatbudget enskild firma/HB jan-25 till dec-25</v>
      </c>
    </row>
    <row r="2" spans="1:8" ht="17.5" x14ac:dyDescent="0.35">
      <c r="B2" s="42">
        <f t="array" ref="B2:E2">FtgNamn</f>
        <v>0</v>
      </c>
      <c r="C2" s="3">
        <v>0</v>
      </c>
      <c r="D2">
        <v>0</v>
      </c>
      <c r="E2" s="72">
        <v>0</v>
      </c>
    </row>
    <row r="3" spans="1:8" x14ac:dyDescent="0.3">
      <c r="B3" s="2" t="str">
        <f>"Alla belopp "&amp;Kapitalbehov!$F$5</f>
        <v>Alla belopp kronor (kr)</v>
      </c>
    </row>
    <row r="4" spans="1:8" s="2" customFormat="1" x14ac:dyDescent="0.3">
      <c r="A4" s="8"/>
      <c r="B4" s="2" t="s">
        <v>52</v>
      </c>
      <c r="C4" s="38" t="s">
        <v>135</v>
      </c>
      <c r="E4" s="68"/>
    </row>
    <row r="5" spans="1:8" hidden="1" outlineLevel="1" x14ac:dyDescent="0.3">
      <c r="A5" s="3"/>
      <c r="B5" t="str">
        <f>'Res Bud År1'!A5</f>
        <v>Intäkter</v>
      </c>
      <c r="C5" s="3">
        <f>'Res Bud År1'!P5</f>
        <v>0</v>
      </c>
    </row>
    <row r="6" spans="1:8" hidden="1" outlineLevel="1" x14ac:dyDescent="0.3">
      <c r="A6" s="3"/>
      <c r="B6" t="str">
        <f>'Res Bud År1'!A6</f>
        <v>Intäkter</v>
      </c>
      <c r="C6" s="3">
        <f>'Res Bud År1'!P6</f>
        <v>0</v>
      </c>
    </row>
    <row r="7" spans="1:8" hidden="1" outlineLevel="1" x14ac:dyDescent="0.3">
      <c r="A7" s="3"/>
      <c r="B7" t="str">
        <f>'Res Bud År1'!A7</f>
        <v>Intäkter</v>
      </c>
      <c r="C7" s="3">
        <f>'Res Bud År1'!P7</f>
        <v>0</v>
      </c>
    </row>
    <row r="8" spans="1:8" hidden="1" outlineLevel="1" x14ac:dyDescent="0.3">
      <c r="A8" s="3"/>
      <c r="B8" t="str">
        <f>'Res Bud År1'!A8</f>
        <v>Intäkter</v>
      </c>
      <c r="C8" s="3">
        <f>'Res Bud År1'!P8</f>
        <v>0</v>
      </c>
    </row>
    <row r="9" spans="1:8" hidden="1" outlineLevel="1" x14ac:dyDescent="0.3">
      <c r="A9" s="3"/>
      <c r="B9" t="str">
        <f>'Res Bud År1'!A9</f>
        <v>Intäkter</v>
      </c>
      <c r="C9" s="3">
        <f>'Res Bud År1'!P9</f>
        <v>0</v>
      </c>
    </row>
    <row r="10" spans="1:8" hidden="1" outlineLevel="1" x14ac:dyDescent="0.3">
      <c r="A10" s="3"/>
      <c r="B10" t="str">
        <f>'Res Bud År1'!A10</f>
        <v>Intäkter</v>
      </c>
      <c r="C10" s="3">
        <f>'Res Bud År1'!P10</f>
        <v>0</v>
      </c>
    </row>
    <row r="11" spans="1:8" s="2" customFormat="1" collapsed="1" x14ac:dyDescent="0.3">
      <c r="A11" s="341"/>
      <c r="B11" s="52" t="s">
        <v>0</v>
      </c>
      <c r="C11" s="53">
        <f>'Res Bud År1'!P11</f>
        <v>0</v>
      </c>
      <c r="E11" s="68"/>
    </row>
    <row r="12" spans="1:8" x14ac:dyDescent="0.3">
      <c r="A12" s="341"/>
      <c r="B12" t="str">
        <f>'Res Bud År1'!A12</f>
        <v>Övriga intäkter</v>
      </c>
      <c r="C12" s="3">
        <f>'Res Bud År1'!P12</f>
        <v>0</v>
      </c>
    </row>
    <row r="13" spans="1:8" s="2" customFormat="1" x14ac:dyDescent="0.3">
      <c r="A13" s="39"/>
      <c r="B13" s="52" t="s">
        <v>23</v>
      </c>
      <c r="C13" s="53">
        <f>'Res Bud År1'!P13</f>
        <v>0</v>
      </c>
      <c r="E13" s="72"/>
      <c r="G13" s="35"/>
      <c r="H13"/>
    </row>
    <row r="14" spans="1:8" x14ac:dyDescent="0.3">
      <c r="A14" s="3"/>
      <c r="B14" s="3"/>
      <c r="E14" s="158" t="s">
        <v>308</v>
      </c>
      <c r="F14" s="151"/>
    </row>
    <row r="15" spans="1:8" hidden="1" outlineLevel="1" x14ac:dyDescent="0.3">
      <c r="A15" s="261"/>
      <c r="B15" s="2" t="s">
        <v>350</v>
      </c>
    </row>
    <row r="16" spans="1:8" hidden="1" outlineLevel="1" x14ac:dyDescent="0.3">
      <c r="A16" s="3"/>
      <c r="B16" t="str">
        <f>'Res Bud År1'!A16</f>
        <v>Kostnader för inköp varor, material och tjänster</v>
      </c>
      <c r="C16" s="3">
        <f>'Res Bud År1'!P16</f>
        <v>0</v>
      </c>
      <c r="E16" s="152"/>
      <c r="F16" s="153"/>
    </row>
    <row r="17" spans="1:6" hidden="1" outlineLevel="1" x14ac:dyDescent="0.3">
      <c r="A17" s="3"/>
      <c r="B17" t="str">
        <f>'Res Bud År1'!A17</f>
        <v>Kostnader för inköp varor, material och tjänster</v>
      </c>
      <c r="C17" s="3">
        <f>'Res Bud År1'!P17</f>
        <v>0</v>
      </c>
      <c r="E17" s="152"/>
      <c r="F17" s="153"/>
    </row>
    <row r="18" spans="1:6" hidden="1" outlineLevel="1" x14ac:dyDescent="0.3">
      <c r="A18" s="3"/>
      <c r="B18" t="str">
        <f>'Res Bud År1'!A18</f>
        <v>Kostnader för inköp varor, material och tjänster</v>
      </c>
      <c r="C18" s="3">
        <f>'Res Bud År1'!P18</f>
        <v>0</v>
      </c>
      <c r="E18" s="152"/>
      <c r="F18" s="153"/>
    </row>
    <row r="19" spans="1:6" hidden="1" outlineLevel="1" x14ac:dyDescent="0.3">
      <c r="A19" s="3"/>
      <c r="B19" t="str">
        <f>'Res Bud År1'!A19</f>
        <v>Kostnader för inköp varor, material och tjänster</v>
      </c>
      <c r="C19" s="3">
        <f>'Res Bud År1'!P19</f>
        <v>0</v>
      </c>
      <c r="E19" s="152"/>
      <c r="F19" s="153"/>
    </row>
    <row r="20" spans="1:6" hidden="1" outlineLevel="1" x14ac:dyDescent="0.3">
      <c r="A20" s="3"/>
      <c r="B20" t="str">
        <f>'Res Bud År1'!A20</f>
        <v>Kostnader för inköp varor, material och tjänster</v>
      </c>
      <c r="C20" s="3">
        <f>'Res Bud År1'!P20</f>
        <v>0</v>
      </c>
      <c r="E20" s="152"/>
      <c r="F20" s="153"/>
    </row>
    <row r="21" spans="1:6" hidden="1" outlineLevel="1" x14ac:dyDescent="0.3">
      <c r="A21" s="3"/>
      <c r="B21" t="str">
        <f>'Res Bud År1'!A21</f>
        <v>Kostnader för inköp varor, material och tjänster</v>
      </c>
      <c r="C21" s="3">
        <f>'Res Bud År1'!P21</f>
        <v>0</v>
      </c>
      <c r="E21" s="152"/>
      <c r="F21" s="153"/>
    </row>
    <row r="22" spans="1:6" s="2" customFormat="1" collapsed="1" x14ac:dyDescent="0.3">
      <c r="A22" s="340"/>
      <c r="B22" s="2" t="s">
        <v>351</v>
      </c>
      <c r="C22" s="39">
        <f>'Res Bud År1'!P22-'Res Bud År1'!P27</f>
        <v>0</v>
      </c>
      <c r="E22" s="154" t="s">
        <v>226</v>
      </c>
      <c r="F22" s="155">
        <f>IFERROR((C24-C12)/(C11),0)</f>
        <v>0</v>
      </c>
    </row>
    <row r="23" spans="1:6" x14ac:dyDescent="0.3">
      <c r="A23" s="3"/>
      <c r="B23" s="3"/>
      <c r="E23" s="156"/>
      <c r="F23" s="157"/>
    </row>
    <row r="24" spans="1:6" s="2" customFormat="1" x14ac:dyDescent="0.3">
      <c r="A24" s="39"/>
      <c r="B24" s="40" t="s">
        <v>47</v>
      </c>
      <c r="C24" s="41">
        <f>'Res Bud År1'!P32</f>
        <v>0</v>
      </c>
    </row>
    <row r="25" spans="1:6" s="2" customFormat="1" x14ac:dyDescent="0.3">
      <c r="A25" s="39"/>
      <c r="C25" s="39"/>
      <c r="E25" s="68"/>
    </row>
    <row r="26" spans="1:6" s="72" customFormat="1" ht="15" customHeight="1" x14ac:dyDescent="0.3">
      <c r="A26" s="73"/>
      <c r="C26" s="76"/>
      <c r="E26" s="431" t="s">
        <v>361</v>
      </c>
      <c r="F26" s="432"/>
    </row>
    <row r="27" spans="1:6" x14ac:dyDescent="0.3">
      <c r="A27" s="3"/>
      <c r="B27" s="2" t="s">
        <v>175</v>
      </c>
      <c r="E27" s="433"/>
      <c r="F27" s="434"/>
    </row>
    <row r="28" spans="1:6" x14ac:dyDescent="0.3">
      <c r="A28" s="342"/>
      <c r="B28" t="s">
        <v>2</v>
      </c>
      <c r="C28" s="3">
        <f>'Res Bud År1'!P38</f>
        <v>0</v>
      </c>
      <c r="E28" s="318">
        <f>IFERROR(C28/($C$13-$C$12),0)</f>
        <v>0</v>
      </c>
      <c r="F28" s="153"/>
    </row>
    <row r="29" spans="1:6" x14ac:dyDescent="0.3">
      <c r="A29" s="342"/>
      <c r="B29" t="s">
        <v>3</v>
      </c>
      <c r="C29" s="3">
        <f>'Res Bud År1'!P39</f>
        <v>0</v>
      </c>
      <c r="E29" s="318">
        <f t="shared" ref="E29:E45" si="0">IFERROR(C29/($C$13-$C$12),0)</f>
        <v>0</v>
      </c>
      <c r="F29" s="153"/>
    </row>
    <row r="30" spans="1:6" x14ac:dyDescent="0.3">
      <c r="A30" s="342"/>
      <c r="B30" t="s">
        <v>4</v>
      </c>
      <c r="C30" s="3">
        <f>'Res Bud År1'!P40</f>
        <v>0</v>
      </c>
      <c r="E30" s="318">
        <f t="shared" si="0"/>
        <v>0</v>
      </c>
      <c r="F30" s="153"/>
    </row>
    <row r="31" spans="1:6" x14ac:dyDescent="0.3">
      <c r="A31" s="342"/>
      <c r="B31" t="s">
        <v>5</v>
      </c>
      <c r="C31" s="3">
        <f>'Res Bud År1'!P41</f>
        <v>0</v>
      </c>
      <c r="E31" s="318">
        <f t="shared" si="0"/>
        <v>0</v>
      </c>
      <c r="F31" s="153"/>
    </row>
    <row r="32" spans="1:6" x14ac:dyDescent="0.3">
      <c r="A32" s="342"/>
      <c r="B32" t="s">
        <v>6</v>
      </c>
      <c r="C32" s="3">
        <f>'Res Bud År1'!P42</f>
        <v>0</v>
      </c>
      <c r="E32" s="318">
        <f t="shared" si="0"/>
        <v>0</v>
      </c>
      <c r="F32" s="153"/>
    </row>
    <row r="33" spans="1:6" x14ac:dyDescent="0.3">
      <c r="A33" s="342"/>
      <c r="B33" t="s">
        <v>7</v>
      </c>
      <c r="C33" s="3">
        <f>'Res Bud År1'!P43</f>
        <v>0</v>
      </c>
      <c r="E33" s="318">
        <f t="shared" si="0"/>
        <v>0</v>
      </c>
      <c r="F33" s="153"/>
    </row>
    <row r="34" spans="1:6" x14ac:dyDescent="0.3">
      <c r="A34" s="342"/>
      <c r="B34" t="s">
        <v>25</v>
      </c>
      <c r="C34" s="3">
        <f>'Res Bud År1'!P44</f>
        <v>0</v>
      </c>
      <c r="E34" s="318">
        <f t="shared" si="0"/>
        <v>0</v>
      </c>
      <c r="F34" s="153"/>
    </row>
    <row r="35" spans="1:6" x14ac:dyDescent="0.3">
      <c r="A35" s="342"/>
      <c r="B35" t="s">
        <v>8</v>
      </c>
      <c r="C35" s="3">
        <f>'Res Bud År1'!P45</f>
        <v>0</v>
      </c>
      <c r="E35" s="318">
        <f t="shared" si="0"/>
        <v>0</v>
      </c>
      <c r="F35" s="153"/>
    </row>
    <row r="36" spans="1:6" x14ac:dyDescent="0.3">
      <c r="A36" s="342"/>
      <c r="B36" t="s">
        <v>9</v>
      </c>
      <c r="C36" s="3">
        <f>'Res Bud År1'!P46</f>
        <v>0</v>
      </c>
      <c r="E36" s="318">
        <f t="shared" si="0"/>
        <v>0</v>
      </c>
      <c r="F36" s="153"/>
    </row>
    <row r="37" spans="1:6" x14ac:dyDescent="0.3">
      <c r="A37" s="342"/>
      <c r="B37" t="s">
        <v>10</v>
      </c>
      <c r="C37" s="3">
        <f>'Res Bud År1'!P47</f>
        <v>0</v>
      </c>
      <c r="E37" s="318">
        <f t="shared" si="0"/>
        <v>0</v>
      </c>
      <c r="F37" s="153"/>
    </row>
    <row r="38" spans="1:6" x14ac:dyDescent="0.3">
      <c r="A38" s="342"/>
      <c r="B38" t="s">
        <v>26</v>
      </c>
      <c r="C38" s="3">
        <f>'Res Bud År1'!P48</f>
        <v>0</v>
      </c>
      <c r="E38" s="318">
        <f t="shared" si="0"/>
        <v>0</v>
      </c>
      <c r="F38" s="153"/>
    </row>
    <row r="39" spans="1:6" x14ac:dyDescent="0.3">
      <c r="A39" s="342"/>
      <c r="B39" t="s">
        <v>207</v>
      </c>
      <c r="C39" s="3">
        <f>'Res Bud År1'!P49</f>
        <v>0</v>
      </c>
      <c r="E39" s="318">
        <f t="shared" si="0"/>
        <v>0</v>
      </c>
      <c r="F39" s="153"/>
    </row>
    <row r="40" spans="1:6" x14ac:dyDescent="0.3">
      <c r="A40" s="342"/>
      <c r="B40" t="s">
        <v>11</v>
      </c>
      <c r="C40" s="3">
        <f>'Res Bud År1'!P50</f>
        <v>0</v>
      </c>
      <c r="E40" s="318">
        <f t="shared" si="0"/>
        <v>0</v>
      </c>
      <c r="F40" s="153"/>
    </row>
    <row r="41" spans="1:6" x14ac:dyDescent="0.3">
      <c r="A41" s="342"/>
      <c r="B41" t="s">
        <v>12</v>
      </c>
      <c r="C41" s="3">
        <f>'Res Bud År1'!P51</f>
        <v>0</v>
      </c>
      <c r="E41" s="318">
        <f t="shared" si="0"/>
        <v>0</v>
      </c>
      <c r="F41" s="153"/>
    </row>
    <row r="42" spans="1:6" x14ac:dyDescent="0.3">
      <c r="A42" s="342"/>
      <c r="B42" t="s">
        <v>13</v>
      </c>
      <c r="C42" s="3">
        <f>'Res Bud År1'!P52</f>
        <v>0</v>
      </c>
      <c r="E42" s="318">
        <f t="shared" si="0"/>
        <v>0</v>
      </c>
      <c r="F42" s="153"/>
    </row>
    <row r="43" spans="1:6" x14ac:dyDescent="0.3">
      <c r="A43" s="342"/>
      <c r="B43" t="s">
        <v>14</v>
      </c>
      <c r="C43" s="3">
        <f>'Res Bud År1'!P53</f>
        <v>0</v>
      </c>
      <c r="E43" s="318">
        <f t="shared" si="0"/>
        <v>0</v>
      </c>
      <c r="F43" s="153"/>
    </row>
    <row r="44" spans="1:6" x14ac:dyDescent="0.3">
      <c r="A44" s="342"/>
      <c r="B44" t="s">
        <v>15</v>
      </c>
      <c r="C44" s="3">
        <f>'Res Bud År1'!P54</f>
        <v>0</v>
      </c>
      <c r="E44" s="318">
        <f t="shared" si="0"/>
        <v>0</v>
      </c>
      <c r="F44" s="153"/>
    </row>
    <row r="45" spans="1:6" s="2" customFormat="1" x14ac:dyDescent="0.3">
      <c r="B45" s="52" t="s">
        <v>29</v>
      </c>
      <c r="C45" s="53">
        <f>'Res Bud År1'!P55</f>
        <v>0</v>
      </c>
      <c r="E45" s="318">
        <f t="shared" si="0"/>
        <v>0</v>
      </c>
      <c r="F45" s="319"/>
    </row>
    <row r="46" spans="1:6" x14ac:dyDescent="0.3">
      <c r="A46" s="3"/>
      <c r="B46" s="3"/>
      <c r="E46" s="320"/>
      <c r="F46" s="153"/>
    </row>
    <row r="47" spans="1:6" x14ac:dyDescent="0.3">
      <c r="A47" s="3"/>
      <c r="B47" s="2" t="s">
        <v>54</v>
      </c>
      <c r="E47" s="320"/>
      <c r="F47" s="153"/>
    </row>
    <row r="48" spans="1:6" x14ac:dyDescent="0.3">
      <c r="A48" s="361"/>
      <c r="B48" t="s">
        <v>208</v>
      </c>
      <c r="C48" s="3">
        <f>'Res Bud År1'!P58+'Res Bud År1'!P59</f>
        <v>0</v>
      </c>
      <c r="E48" s="318">
        <f t="shared" ref="E48:E58" si="1">IFERROR(C48/($C$13-$C$12),0)</f>
        <v>0</v>
      </c>
      <c r="F48" s="153"/>
    </row>
    <row r="49" spans="1:6" outlineLevel="1" x14ac:dyDescent="0.3">
      <c r="A49" s="361"/>
      <c r="B49" t="s">
        <v>264</v>
      </c>
      <c r="C49" s="3">
        <f>'Res Bud År1'!P60</f>
        <v>0</v>
      </c>
      <c r="E49" s="318">
        <f t="shared" si="1"/>
        <v>0</v>
      </c>
      <c r="F49" s="153"/>
    </row>
    <row r="50" spans="1:6" x14ac:dyDescent="0.3">
      <c r="A50" s="361"/>
      <c r="B50" t="s">
        <v>48</v>
      </c>
      <c r="C50" s="3">
        <f>'Res Bud År1'!P61</f>
        <v>0</v>
      </c>
      <c r="E50" s="318">
        <f t="shared" si="1"/>
        <v>0</v>
      </c>
      <c r="F50" s="153"/>
    </row>
    <row r="51" spans="1:6" x14ac:dyDescent="0.3">
      <c r="A51" s="361"/>
      <c r="B51" t="s">
        <v>19</v>
      </c>
      <c r="C51" s="3">
        <f>'Res Bud År1'!P62</f>
        <v>0</v>
      </c>
      <c r="E51" s="318">
        <f t="shared" si="1"/>
        <v>0</v>
      </c>
      <c r="F51" s="153"/>
    </row>
    <row r="52" spans="1:6" x14ac:dyDescent="0.3">
      <c r="A52" s="361"/>
      <c r="B52" t="s">
        <v>58</v>
      </c>
      <c r="C52" s="3">
        <f>'Res Bud År1'!P63</f>
        <v>0</v>
      </c>
      <c r="E52" s="318">
        <f t="shared" si="1"/>
        <v>0</v>
      </c>
      <c r="F52" s="153"/>
    </row>
    <row r="53" spans="1:6" x14ac:dyDescent="0.3">
      <c r="A53" s="361"/>
      <c r="B53" t="s">
        <v>16</v>
      </c>
      <c r="C53" s="3">
        <f>'Res Bud År1'!P64</f>
        <v>0</v>
      </c>
      <c r="E53" s="318">
        <f t="shared" si="1"/>
        <v>0</v>
      </c>
      <c r="F53" s="153"/>
    </row>
    <row r="54" spans="1:6" x14ac:dyDescent="0.3">
      <c r="A54" s="361"/>
      <c r="B54" t="s">
        <v>45</v>
      </c>
      <c r="C54" s="3">
        <f>'Res Bud År1'!P65</f>
        <v>0</v>
      </c>
      <c r="E54" s="318">
        <f t="shared" si="1"/>
        <v>0</v>
      </c>
      <c r="F54" s="153"/>
    </row>
    <row r="55" spans="1:6" x14ac:dyDescent="0.3">
      <c r="A55" s="361"/>
      <c r="B55" t="s">
        <v>17</v>
      </c>
      <c r="C55" s="3">
        <f>'Res Bud År1'!P66</f>
        <v>0</v>
      </c>
      <c r="E55" s="318">
        <f t="shared" si="1"/>
        <v>0</v>
      </c>
      <c r="F55" s="153"/>
    </row>
    <row r="56" spans="1:6" x14ac:dyDescent="0.3">
      <c r="A56" s="361"/>
      <c r="B56" t="s">
        <v>18</v>
      </c>
      <c r="C56" s="3">
        <f>'Res Bud År1'!P67</f>
        <v>0</v>
      </c>
      <c r="E56" s="318">
        <f t="shared" si="1"/>
        <v>0</v>
      </c>
      <c r="F56" s="153"/>
    </row>
    <row r="57" spans="1:6" s="4" customFormat="1" x14ac:dyDescent="0.3">
      <c r="A57" s="361"/>
      <c r="B57" t="s">
        <v>20</v>
      </c>
      <c r="C57" s="3">
        <f>'Res Bud År1'!P68</f>
        <v>0</v>
      </c>
      <c r="E57" s="318">
        <f t="shared" si="1"/>
        <v>0</v>
      </c>
      <c r="F57" s="321"/>
    </row>
    <row r="58" spans="1:6" s="2" customFormat="1" x14ac:dyDescent="0.3">
      <c r="B58" s="52" t="s">
        <v>28</v>
      </c>
      <c r="C58" s="53">
        <f>'Res Bud År1'!P69</f>
        <v>0</v>
      </c>
      <c r="E58" s="318">
        <f t="shared" si="1"/>
        <v>0</v>
      </c>
      <c r="F58" s="319"/>
    </row>
    <row r="59" spans="1:6" ht="12.5" x14ac:dyDescent="0.25">
      <c r="B59" s="3"/>
      <c r="C59"/>
      <c r="E59" s="322"/>
      <c r="F59" s="153"/>
    </row>
    <row r="60" spans="1:6" s="2" customFormat="1" x14ac:dyDescent="0.3">
      <c r="B60" s="52" t="s">
        <v>356</v>
      </c>
      <c r="C60" s="53">
        <f>C58+C45</f>
        <v>0</v>
      </c>
      <c r="E60" s="316">
        <f>IFERROR(C60/($C$13-$C$12),0)</f>
        <v>0</v>
      </c>
      <c r="F60" s="317"/>
    </row>
    <row r="61" spans="1:6" ht="12.5" x14ac:dyDescent="0.25">
      <c r="B61" s="3"/>
      <c r="C61"/>
      <c r="E61" s="315" t="s">
        <v>380</v>
      </c>
      <c r="F61" s="151"/>
    </row>
    <row r="62" spans="1:6" s="2" customFormat="1" x14ac:dyDescent="0.3">
      <c r="B62" s="52" t="s">
        <v>227</v>
      </c>
      <c r="C62" s="53">
        <f>'Res Bud År1'!P71</f>
        <v>0</v>
      </c>
      <c r="E62" s="316">
        <f>IFERROR(C62/$C$13,0)</f>
        <v>0</v>
      </c>
      <c r="F62" s="317"/>
    </row>
    <row r="63" spans="1:6" s="2" customFormat="1" x14ac:dyDescent="0.3">
      <c r="C63" s="39"/>
      <c r="E63" s="68"/>
    </row>
    <row r="64" spans="1:6" s="2" customFormat="1" hidden="1" x14ac:dyDescent="0.3">
      <c r="A64" s="39"/>
      <c r="B64" s="2" t="s">
        <v>30</v>
      </c>
      <c r="C64" s="3"/>
      <c r="E64" s="84" t="s">
        <v>228</v>
      </c>
    </row>
    <row r="65" spans="1:6" ht="12.5" x14ac:dyDescent="0.25">
      <c r="A65" s="343"/>
      <c r="B65" t="s">
        <v>185</v>
      </c>
      <c r="C65" s="3">
        <f>'Res Bud År1'!P74</f>
        <v>0</v>
      </c>
      <c r="E65" s="315" t="s">
        <v>381</v>
      </c>
      <c r="F65" s="151"/>
    </row>
    <row r="66" spans="1:6" s="2" customFormat="1" x14ac:dyDescent="0.3">
      <c r="B66" s="52" t="s">
        <v>309</v>
      </c>
      <c r="C66" s="53">
        <f>'Res Bud År1'!P75</f>
        <v>0</v>
      </c>
      <c r="E66" s="316">
        <f>IFERROR(C66/$C$13,0)</f>
        <v>0</v>
      </c>
      <c r="F66" s="317"/>
    </row>
    <row r="67" spans="1:6" s="2" customFormat="1" x14ac:dyDescent="0.3">
      <c r="C67" s="39"/>
      <c r="E67" s="68"/>
    </row>
    <row r="68" spans="1:6" ht="12.5" x14ac:dyDescent="0.25">
      <c r="A68" s="344"/>
      <c r="B68" t="s">
        <v>21</v>
      </c>
      <c r="C68" s="3">
        <f>'Res Bud År1'!P78</f>
        <v>0</v>
      </c>
      <c r="E68" s="315" t="s">
        <v>382</v>
      </c>
      <c r="F68" s="151"/>
    </row>
    <row r="69" spans="1:6" s="2" customFormat="1" x14ac:dyDescent="0.3">
      <c r="B69" s="52" t="s">
        <v>310</v>
      </c>
      <c r="C69" s="53">
        <f>'Res Bud År1'!P80</f>
        <v>0</v>
      </c>
      <c r="E69" s="316">
        <f>IFERROR(C69/$C$13,0)</f>
        <v>0</v>
      </c>
      <c r="F69" s="317"/>
    </row>
    <row r="70" spans="1:6" x14ac:dyDescent="0.3">
      <c r="A70" s="3"/>
      <c r="B70" s="3"/>
    </row>
    <row r="71" spans="1:6" x14ac:dyDescent="0.3">
      <c r="A71" s="3"/>
      <c r="B71" s="2" t="s">
        <v>422</v>
      </c>
    </row>
    <row r="72" spans="1:6" x14ac:dyDescent="0.3">
      <c r="B72" t="s">
        <v>420</v>
      </c>
      <c r="C72" s="3">
        <f>ROUNDUP('Res Bud År1'!$P$80*'Likvid Bud År1'!$E$128,-1)</f>
        <v>0</v>
      </c>
    </row>
    <row r="73" spans="1:6" x14ac:dyDescent="0.3">
      <c r="B73" s="52" t="s">
        <v>421</v>
      </c>
      <c r="C73" s="53">
        <f>ROUNDDOWN('Res Bud År1'!P80*(1-'Likvid Bud År1'!E128),-1)</f>
        <v>0</v>
      </c>
    </row>
    <row r="74" spans="1:6" ht="12.5" x14ac:dyDescent="0.25">
      <c r="C74"/>
      <c r="E74"/>
    </row>
    <row r="75" spans="1:6" x14ac:dyDescent="0.3">
      <c r="C75"/>
    </row>
    <row r="76" spans="1:6" x14ac:dyDescent="0.3">
      <c r="C76"/>
    </row>
    <row r="77" spans="1:6" x14ac:dyDescent="0.3">
      <c r="C77"/>
    </row>
    <row r="79" spans="1:6" x14ac:dyDescent="0.3">
      <c r="B79" s="72"/>
    </row>
  </sheetData>
  <sheetProtection formatCells="0" formatColumns="0" formatRows="0"/>
  <mergeCells count="1">
    <mergeCell ref="E26:F27"/>
  </mergeCells>
  <phoneticPr fontId="45" type="noConversion"/>
  <pageMargins left="0.82677165354330717" right="0.23622047244094491" top="0.35433070866141736" bottom="0.35433070866141736"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3">
    <tabColor theme="9"/>
  </sheetPr>
  <dimension ref="A1:R90"/>
  <sheetViews>
    <sheetView showGridLines="0" showZeros="0" workbookViewId="0">
      <selection activeCell="D5" sqref="D5"/>
    </sheetView>
  </sheetViews>
  <sheetFormatPr defaultColWidth="9.1796875" defaultRowHeight="12.5" outlineLevelRow="1" x14ac:dyDescent="0.25"/>
  <cols>
    <col min="1" max="1" width="23" style="4" customWidth="1"/>
    <col min="2" max="2" width="9" style="4" customWidth="1"/>
    <col min="3" max="3" width="9" customWidth="1"/>
    <col min="4" max="15" width="9.36328125" customWidth="1"/>
    <col min="16" max="16" width="9.6328125" customWidth="1"/>
    <col min="17" max="17" width="1.81640625" customWidth="1"/>
  </cols>
  <sheetData>
    <row r="1" spans="1:17" ht="18" x14ac:dyDescent="0.4">
      <c r="A1" s="85" t="str">
        <f>"Resultatbudget enskild firma/HB "&amp;'Res Bud År2'!D4&amp;" till "&amp;'Res Bud År2'!O4</f>
        <v>Resultatbudget enskild firma/HB jan-26 till dec-26</v>
      </c>
      <c r="B1" s="85"/>
      <c r="C1" s="86"/>
      <c r="D1" s="86"/>
      <c r="E1" s="86"/>
      <c r="F1" s="86"/>
      <c r="G1" s="86"/>
      <c r="H1" s="86"/>
      <c r="I1" s="86"/>
      <c r="J1" s="86"/>
      <c r="K1" s="86"/>
      <c r="L1" s="86"/>
      <c r="M1" s="86"/>
      <c r="N1" s="86"/>
      <c r="O1" s="86"/>
      <c r="P1" s="86"/>
      <c r="Q1" s="86"/>
    </row>
    <row r="2" spans="1:17" ht="18" x14ac:dyDescent="0.4">
      <c r="A2" s="127">
        <f>FtgNamn</f>
        <v>0</v>
      </c>
      <c r="B2" s="85"/>
      <c r="C2" s="86"/>
      <c r="D2" s="86"/>
      <c r="E2" s="398">
        <f>Kapitalbehov!D2</f>
        <v>0</v>
      </c>
      <c r="F2" s="398"/>
      <c r="G2" s="86"/>
      <c r="H2" s="86"/>
      <c r="I2" s="86"/>
      <c r="J2" s="86"/>
      <c r="K2" s="86"/>
      <c r="L2" s="86"/>
      <c r="M2" s="86"/>
      <c r="N2" s="86"/>
      <c r="O2" s="86"/>
      <c r="P2" s="86"/>
      <c r="Q2" s="86"/>
    </row>
    <row r="3" spans="1:17" ht="13" x14ac:dyDescent="0.3">
      <c r="A3" s="87" t="str">
        <f>"Alla belopp "&amp;Kapitalbehov!$F$5</f>
        <v>Alla belopp kronor (kr)</v>
      </c>
      <c r="B3" s="88"/>
      <c r="C3" s="86"/>
      <c r="D3" s="86"/>
      <c r="E3" s="86"/>
      <c r="F3" s="86"/>
      <c r="G3" s="86"/>
      <c r="H3" s="86"/>
      <c r="I3" s="86"/>
      <c r="J3" s="86"/>
      <c r="K3" s="86"/>
      <c r="L3" s="86"/>
      <c r="M3" s="86"/>
      <c r="N3" s="86"/>
      <c r="O3" s="86"/>
      <c r="P3" s="86"/>
      <c r="Q3" s="86"/>
    </row>
    <row r="4" spans="1:17" s="2" customFormat="1" ht="26" x14ac:dyDescent="0.3">
      <c r="A4" s="89" t="s">
        <v>52</v>
      </c>
      <c r="B4" s="89" t="s">
        <v>50</v>
      </c>
      <c r="C4" s="89" t="s">
        <v>22</v>
      </c>
      <c r="D4" s="99" t="str">
        <f t="array" ref="D4:O4">TRANSPOSE(Admin!K17:K28)</f>
        <v>jan-26</v>
      </c>
      <c r="E4" s="99" t="str">
        <v>feb-26</v>
      </c>
      <c r="F4" s="99" t="str">
        <v>mar-26</v>
      </c>
      <c r="G4" s="99" t="str">
        <v>apr-26</v>
      </c>
      <c r="H4" s="99" t="str">
        <v>maj-26</v>
      </c>
      <c r="I4" s="99" t="str">
        <v>jun-26</v>
      </c>
      <c r="J4" s="99" t="str">
        <v>jul-26</v>
      </c>
      <c r="K4" s="99" t="str">
        <v>aug-26</v>
      </c>
      <c r="L4" s="99" t="str">
        <v>sep-26</v>
      </c>
      <c r="M4" s="99" t="str">
        <v>okt-26</v>
      </c>
      <c r="N4" s="99" t="str">
        <v>nov-26</v>
      </c>
      <c r="O4" s="99" t="str">
        <v>dec-26</v>
      </c>
      <c r="P4" s="99" t="s">
        <v>46</v>
      </c>
      <c r="Q4" s="91"/>
    </row>
    <row r="5" spans="1:17" x14ac:dyDescent="0.25">
      <c r="A5" s="63" t="s">
        <v>0</v>
      </c>
      <c r="B5" s="44">
        <v>0.25</v>
      </c>
      <c r="C5" s="47">
        <v>30</v>
      </c>
      <c r="D5" s="45"/>
      <c r="E5" s="45"/>
      <c r="F5" s="45"/>
      <c r="G5" s="45"/>
      <c r="H5" s="45"/>
      <c r="I5" s="45"/>
      <c r="J5" s="45"/>
      <c r="K5" s="45"/>
      <c r="L5" s="45"/>
      <c r="M5" s="45"/>
      <c r="N5" s="45"/>
      <c r="O5" s="45"/>
      <c r="P5" s="107">
        <f t="shared" ref="P5:P13" si="0">SUM(D5:O5)</f>
        <v>0</v>
      </c>
      <c r="Q5" s="100"/>
    </row>
    <row r="6" spans="1:17" x14ac:dyDescent="0.25">
      <c r="A6" s="63" t="s">
        <v>0</v>
      </c>
      <c r="B6" s="44">
        <v>0.25</v>
      </c>
      <c r="C6" s="47">
        <v>30</v>
      </c>
      <c r="D6" s="45"/>
      <c r="E6" s="45"/>
      <c r="F6" s="45"/>
      <c r="G6" s="45"/>
      <c r="H6" s="45"/>
      <c r="I6" s="45"/>
      <c r="J6" s="45"/>
      <c r="K6" s="45"/>
      <c r="L6" s="45"/>
      <c r="M6" s="45"/>
      <c r="N6" s="45"/>
      <c r="O6" s="45"/>
      <c r="P6" s="107">
        <f t="shared" si="0"/>
        <v>0</v>
      </c>
      <c r="Q6" s="100"/>
    </row>
    <row r="7" spans="1:17" x14ac:dyDescent="0.25">
      <c r="A7" s="63" t="s">
        <v>0</v>
      </c>
      <c r="B7" s="44">
        <v>0.25</v>
      </c>
      <c r="C7" s="47">
        <v>30</v>
      </c>
      <c r="D7" s="45"/>
      <c r="E7" s="45"/>
      <c r="F7" s="45"/>
      <c r="G7" s="45"/>
      <c r="H7" s="45"/>
      <c r="I7" s="45"/>
      <c r="J7" s="45"/>
      <c r="K7" s="45"/>
      <c r="L7" s="45"/>
      <c r="M7" s="45"/>
      <c r="N7" s="45"/>
      <c r="O7" s="45"/>
      <c r="P7" s="107">
        <f t="shared" si="0"/>
        <v>0</v>
      </c>
      <c r="Q7" s="100"/>
    </row>
    <row r="8" spans="1:17" x14ac:dyDescent="0.25">
      <c r="A8" s="63" t="s">
        <v>0</v>
      </c>
      <c r="B8" s="44">
        <v>0.25</v>
      </c>
      <c r="C8" s="47">
        <v>30</v>
      </c>
      <c r="D8" s="45"/>
      <c r="E8" s="45"/>
      <c r="F8" s="45"/>
      <c r="G8" s="45"/>
      <c r="H8" s="45"/>
      <c r="I8" s="45"/>
      <c r="J8" s="45"/>
      <c r="K8" s="45"/>
      <c r="L8" s="45"/>
      <c r="M8" s="45"/>
      <c r="N8" s="45"/>
      <c r="O8" s="45"/>
      <c r="P8" s="107">
        <f t="shared" si="0"/>
        <v>0</v>
      </c>
      <c r="Q8" s="100"/>
    </row>
    <row r="9" spans="1:17" x14ac:dyDescent="0.25">
      <c r="A9" s="63" t="s">
        <v>0</v>
      </c>
      <c r="B9" s="44">
        <v>0.25</v>
      </c>
      <c r="C9" s="47">
        <v>30</v>
      </c>
      <c r="D9" s="45"/>
      <c r="E9" s="45"/>
      <c r="F9" s="45"/>
      <c r="G9" s="45"/>
      <c r="H9" s="45"/>
      <c r="I9" s="45"/>
      <c r="J9" s="45"/>
      <c r="K9" s="45"/>
      <c r="L9" s="45"/>
      <c r="M9" s="45"/>
      <c r="N9" s="45"/>
      <c r="O9" s="45"/>
      <c r="P9" s="107">
        <f t="shared" si="0"/>
        <v>0</v>
      </c>
      <c r="Q9" s="100"/>
    </row>
    <row r="10" spans="1:17" x14ac:dyDescent="0.25">
      <c r="A10" s="63" t="s">
        <v>0</v>
      </c>
      <c r="B10" s="44">
        <v>0.25</v>
      </c>
      <c r="C10" s="47">
        <v>30</v>
      </c>
      <c r="D10" s="45"/>
      <c r="E10" s="45"/>
      <c r="F10" s="45"/>
      <c r="G10" s="45"/>
      <c r="H10" s="45"/>
      <c r="I10" s="45"/>
      <c r="J10" s="45"/>
      <c r="K10" s="45"/>
      <c r="L10" s="45"/>
      <c r="M10" s="45"/>
      <c r="N10" s="45"/>
      <c r="O10" s="45"/>
      <c r="P10" s="107">
        <f t="shared" si="0"/>
        <v>0</v>
      </c>
      <c r="Q10" s="100"/>
    </row>
    <row r="11" spans="1:17" s="2" customFormat="1" ht="13" x14ac:dyDescent="0.3">
      <c r="A11" s="92" t="s">
        <v>67</v>
      </c>
      <c r="B11" s="92"/>
      <c r="C11" s="93"/>
      <c r="D11" s="102">
        <f>SUM(D5:D10)</f>
        <v>0</v>
      </c>
      <c r="E11" s="102">
        <f t="shared" ref="E11:O11" si="1">SUM(E5:E10)</f>
        <v>0</v>
      </c>
      <c r="F11" s="102">
        <f t="shared" si="1"/>
        <v>0</v>
      </c>
      <c r="G11" s="102">
        <f t="shared" si="1"/>
        <v>0</v>
      </c>
      <c r="H11" s="102">
        <f t="shared" si="1"/>
        <v>0</v>
      </c>
      <c r="I11" s="102">
        <f t="shared" si="1"/>
        <v>0</v>
      </c>
      <c r="J11" s="102">
        <f t="shared" si="1"/>
        <v>0</v>
      </c>
      <c r="K11" s="102">
        <f t="shared" si="1"/>
        <v>0</v>
      </c>
      <c r="L11" s="102">
        <f t="shared" si="1"/>
        <v>0</v>
      </c>
      <c r="M11" s="102">
        <f t="shared" si="1"/>
        <v>0</v>
      </c>
      <c r="N11" s="102">
        <f t="shared" si="1"/>
        <v>0</v>
      </c>
      <c r="O11" s="102">
        <f t="shared" si="1"/>
        <v>0</v>
      </c>
      <c r="P11" s="102">
        <f>SUM(D11:O11)</f>
        <v>0</v>
      </c>
      <c r="Q11" s="103"/>
    </row>
    <row r="12" spans="1:17" x14ac:dyDescent="0.25">
      <c r="A12" s="63" t="s">
        <v>186</v>
      </c>
      <c r="B12" s="44"/>
      <c r="C12" s="47"/>
      <c r="D12" s="45"/>
      <c r="E12" s="45"/>
      <c r="F12" s="45"/>
      <c r="G12" s="45"/>
      <c r="H12" s="45"/>
      <c r="I12" s="45"/>
      <c r="J12" s="45"/>
      <c r="K12" s="45"/>
      <c r="L12" s="45"/>
      <c r="M12" s="45"/>
      <c r="N12" s="45"/>
      <c r="O12" s="45"/>
      <c r="P12" s="107">
        <f t="shared" si="0"/>
        <v>0</v>
      </c>
      <c r="Q12" s="100"/>
    </row>
    <row r="13" spans="1:17" s="2" customFormat="1" ht="13" x14ac:dyDescent="0.3">
      <c r="A13" s="92" t="s">
        <v>23</v>
      </c>
      <c r="B13" s="92"/>
      <c r="C13" s="93"/>
      <c r="D13" s="102">
        <f>SUM(D11:D12)</f>
        <v>0</v>
      </c>
      <c r="E13" s="102">
        <f t="shared" ref="E13:O13" si="2">SUM(E11:E12)</f>
        <v>0</v>
      </c>
      <c r="F13" s="102">
        <f t="shared" si="2"/>
        <v>0</v>
      </c>
      <c r="G13" s="102">
        <f t="shared" si="2"/>
        <v>0</v>
      </c>
      <c r="H13" s="102">
        <f t="shared" si="2"/>
        <v>0</v>
      </c>
      <c r="I13" s="102">
        <f t="shared" si="2"/>
        <v>0</v>
      </c>
      <c r="J13" s="102">
        <f t="shared" si="2"/>
        <v>0</v>
      </c>
      <c r="K13" s="102">
        <f t="shared" si="2"/>
        <v>0</v>
      </c>
      <c r="L13" s="102">
        <f t="shared" si="2"/>
        <v>0</v>
      </c>
      <c r="M13" s="102">
        <f t="shared" si="2"/>
        <v>0</v>
      </c>
      <c r="N13" s="102">
        <f t="shared" si="2"/>
        <v>0</v>
      </c>
      <c r="O13" s="102">
        <f t="shared" si="2"/>
        <v>0</v>
      </c>
      <c r="P13" s="102">
        <f t="shared" si="0"/>
        <v>0</v>
      </c>
      <c r="Q13" s="103"/>
    </row>
    <row r="14" spans="1:17" x14ac:dyDescent="0.25">
      <c r="A14" s="100"/>
      <c r="B14" s="100"/>
      <c r="C14" s="100"/>
      <c r="D14" s="100"/>
      <c r="E14" s="100"/>
      <c r="F14" s="100"/>
      <c r="G14" s="100"/>
      <c r="H14" s="100"/>
      <c r="I14" s="100"/>
      <c r="J14" s="100"/>
      <c r="K14" s="100"/>
      <c r="L14" s="100"/>
      <c r="M14" s="100"/>
      <c r="N14" s="100"/>
      <c r="O14" s="100"/>
      <c r="P14" s="100"/>
      <c r="Q14" s="100"/>
    </row>
    <row r="15" spans="1:17" ht="26" x14ac:dyDescent="0.3">
      <c r="A15" s="89" t="s">
        <v>355</v>
      </c>
      <c r="B15" s="89" t="s">
        <v>50</v>
      </c>
      <c r="C15" s="89" t="s">
        <v>22</v>
      </c>
      <c r="D15" s="99" t="str">
        <f>'Res Bud År1'!D$4</f>
        <v>jan-25</v>
      </c>
      <c r="E15" s="99" t="str">
        <f>'Res Bud År1'!E$4</f>
        <v>feb-25</v>
      </c>
      <c r="F15" s="99" t="str">
        <f>'Res Bud År1'!F$4</f>
        <v>mar-25</v>
      </c>
      <c r="G15" s="99" t="str">
        <f>'Res Bud År1'!G$4</f>
        <v>apr-25</v>
      </c>
      <c r="H15" s="99" t="str">
        <f>'Res Bud År1'!H$4</f>
        <v>maj-25</v>
      </c>
      <c r="I15" s="99" t="str">
        <f>'Res Bud År1'!I$4</f>
        <v>jun-25</v>
      </c>
      <c r="J15" s="99" t="str">
        <f>'Res Bud År1'!J$4</f>
        <v>jul-25</v>
      </c>
      <c r="K15" s="99" t="str">
        <f>'Res Bud År1'!K$4</f>
        <v>aug-25</v>
      </c>
      <c r="L15" s="99" t="str">
        <f>'Res Bud År1'!L$4</f>
        <v>sep-25</v>
      </c>
      <c r="M15" s="99" t="str">
        <f>'Res Bud År1'!M$4</f>
        <v>okt-25</v>
      </c>
      <c r="N15" s="99" t="str">
        <f>'Res Bud År1'!N$4</f>
        <v>nov-25</v>
      </c>
      <c r="O15" s="99" t="str">
        <f>'Res Bud År1'!O$4</f>
        <v>dec-25</v>
      </c>
      <c r="P15" s="99" t="s">
        <v>46</v>
      </c>
      <c r="Q15" s="100"/>
    </row>
    <row r="16" spans="1:17" ht="30" customHeight="1" x14ac:dyDescent="0.25">
      <c r="A16" s="212" t="s">
        <v>1</v>
      </c>
      <c r="B16" s="44">
        <v>0.25</v>
      </c>
      <c r="C16" s="47">
        <v>30</v>
      </c>
      <c r="D16" s="45"/>
      <c r="E16" s="45"/>
      <c r="F16" s="45"/>
      <c r="G16" s="45"/>
      <c r="H16" s="45"/>
      <c r="I16" s="45"/>
      <c r="J16" s="45"/>
      <c r="K16" s="45"/>
      <c r="L16" s="45"/>
      <c r="M16" s="45"/>
      <c r="N16" s="45"/>
      <c r="O16" s="45"/>
      <c r="P16" s="107">
        <f>SUM(D16:O16)</f>
        <v>0</v>
      </c>
      <c r="Q16" s="100"/>
    </row>
    <row r="17" spans="1:18" ht="30" customHeight="1" x14ac:dyDescent="0.25">
      <c r="A17" s="212" t="s">
        <v>1</v>
      </c>
      <c r="B17" s="44">
        <v>0.25</v>
      </c>
      <c r="C17" s="47">
        <v>30</v>
      </c>
      <c r="D17" s="45"/>
      <c r="E17" s="45"/>
      <c r="F17" s="45"/>
      <c r="G17" s="45"/>
      <c r="H17" s="45"/>
      <c r="I17" s="45"/>
      <c r="J17" s="45"/>
      <c r="K17" s="45"/>
      <c r="L17" s="45"/>
      <c r="M17" s="45"/>
      <c r="N17" s="45"/>
      <c r="O17" s="45"/>
      <c r="P17" s="107">
        <f t="shared" ref="P17:P19" si="3">SUM(D17:O17)</f>
        <v>0</v>
      </c>
      <c r="Q17" s="100"/>
    </row>
    <row r="18" spans="1:18" ht="30" customHeight="1" x14ac:dyDescent="0.25">
      <c r="A18" s="212" t="s">
        <v>1</v>
      </c>
      <c r="B18" s="44">
        <v>0.25</v>
      </c>
      <c r="C18" s="47">
        <v>30</v>
      </c>
      <c r="D18" s="45"/>
      <c r="E18" s="45"/>
      <c r="F18" s="45"/>
      <c r="G18" s="45"/>
      <c r="H18" s="45"/>
      <c r="I18" s="45"/>
      <c r="J18" s="45"/>
      <c r="K18" s="45"/>
      <c r="L18" s="45"/>
      <c r="M18" s="45"/>
      <c r="N18" s="45"/>
      <c r="O18" s="45"/>
      <c r="P18" s="107">
        <f t="shared" si="3"/>
        <v>0</v>
      </c>
      <c r="Q18" s="100"/>
    </row>
    <row r="19" spans="1:18" ht="30" customHeight="1" x14ac:dyDescent="0.25">
      <c r="A19" s="212" t="s">
        <v>1</v>
      </c>
      <c r="B19" s="44">
        <v>0.25</v>
      </c>
      <c r="C19" s="47">
        <v>30</v>
      </c>
      <c r="D19" s="45"/>
      <c r="E19" s="45"/>
      <c r="F19" s="45"/>
      <c r="G19" s="45"/>
      <c r="H19" s="45"/>
      <c r="I19" s="45"/>
      <c r="J19" s="45"/>
      <c r="K19" s="45"/>
      <c r="L19" s="45"/>
      <c r="M19" s="45"/>
      <c r="N19" s="45"/>
      <c r="O19" s="45"/>
      <c r="P19" s="107">
        <f t="shared" si="3"/>
        <v>0</v>
      </c>
      <c r="Q19" s="100"/>
    </row>
    <row r="20" spans="1:18" ht="30" customHeight="1" x14ac:dyDescent="0.25">
      <c r="A20" s="212" t="s">
        <v>1</v>
      </c>
      <c r="B20" s="44">
        <v>0.25</v>
      </c>
      <c r="C20" s="47">
        <v>30</v>
      </c>
      <c r="D20" s="45"/>
      <c r="E20" s="45"/>
      <c r="F20" s="45"/>
      <c r="G20" s="45"/>
      <c r="H20" s="45"/>
      <c r="I20" s="45"/>
      <c r="J20" s="45"/>
      <c r="K20" s="45"/>
      <c r="L20" s="45"/>
      <c r="M20" s="45"/>
      <c r="N20" s="45"/>
      <c r="O20" s="45"/>
      <c r="P20" s="107">
        <f>SUM(D20:O20)</f>
        <v>0</v>
      </c>
      <c r="Q20" s="100"/>
    </row>
    <row r="21" spans="1:18" ht="30" customHeight="1" x14ac:dyDescent="0.25">
      <c r="A21" s="212" t="s">
        <v>1</v>
      </c>
      <c r="B21" s="44">
        <v>0.25</v>
      </c>
      <c r="C21" s="47">
        <v>30</v>
      </c>
      <c r="D21" s="45"/>
      <c r="E21" s="45"/>
      <c r="F21" s="45"/>
      <c r="G21" s="45"/>
      <c r="H21" s="45"/>
      <c r="I21" s="45"/>
      <c r="J21" s="45"/>
      <c r="K21" s="45"/>
      <c r="L21" s="45"/>
      <c r="M21" s="45"/>
      <c r="N21" s="45"/>
      <c r="O21" s="45"/>
      <c r="P21" s="107">
        <f>SUM(D21:O21)</f>
        <v>0</v>
      </c>
      <c r="Q21" s="100"/>
    </row>
    <row r="22" spans="1:18" s="2" customFormat="1" ht="13" x14ac:dyDescent="0.3">
      <c r="A22" s="92" t="s">
        <v>24</v>
      </c>
      <c r="B22" s="92"/>
      <c r="C22" s="93"/>
      <c r="D22" s="102">
        <f t="shared" ref="D22:O22" si="4">SUM(D15:D21)</f>
        <v>0</v>
      </c>
      <c r="E22" s="102">
        <f t="shared" si="4"/>
        <v>0</v>
      </c>
      <c r="F22" s="102">
        <f t="shared" si="4"/>
        <v>0</v>
      </c>
      <c r="G22" s="102">
        <f t="shared" si="4"/>
        <v>0</v>
      </c>
      <c r="H22" s="102">
        <f t="shared" si="4"/>
        <v>0</v>
      </c>
      <c r="I22" s="102">
        <f t="shared" si="4"/>
        <v>0</v>
      </c>
      <c r="J22" s="102">
        <f t="shared" si="4"/>
        <v>0</v>
      </c>
      <c r="K22" s="102">
        <f t="shared" si="4"/>
        <v>0</v>
      </c>
      <c r="L22" s="102">
        <f t="shared" si="4"/>
        <v>0</v>
      </c>
      <c r="M22" s="102">
        <f t="shared" si="4"/>
        <v>0</v>
      </c>
      <c r="N22" s="102">
        <f t="shared" si="4"/>
        <v>0</v>
      </c>
      <c r="O22" s="102">
        <f t="shared" si="4"/>
        <v>0</v>
      </c>
      <c r="P22" s="102">
        <f>SUM(D22:O22)</f>
        <v>0</v>
      </c>
      <c r="Q22" s="103"/>
    </row>
    <row r="23" spans="1:18" s="2" customFormat="1" ht="13" x14ac:dyDescent="0.3">
      <c r="A23" s="95"/>
      <c r="B23" s="95"/>
      <c r="C23" s="87"/>
      <c r="D23" s="103"/>
      <c r="E23" s="103"/>
      <c r="F23" s="103"/>
      <c r="G23" s="103"/>
      <c r="H23" s="103"/>
      <c r="I23" s="103"/>
      <c r="J23" s="103"/>
      <c r="K23" s="103"/>
      <c r="L23" s="103"/>
      <c r="M23" s="103"/>
      <c r="N23" s="103"/>
      <c r="O23" s="103"/>
      <c r="P23" s="103"/>
      <c r="Q23" s="103"/>
    </row>
    <row r="24" spans="1:18" s="2" customFormat="1" ht="13" hidden="1" x14ac:dyDescent="0.3">
      <c r="A24" s="87"/>
      <c r="B24" s="95"/>
      <c r="C24" s="87"/>
      <c r="D24" s="103"/>
      <c r="E24" s="103"/>
      <c r="F24" s="103"/>
      <c r="G24" s="103"/>
      <c r="H24" s="103"/>
      <c r="I24" s="103"/>
      <c r="J24" s="103"/>
      <c r="K24" s="103"/>
      <c r="L24" s="103"/>
      <c r="M24" s="103"/>
      <c r="N24" s="103"/>
      <c r="O24" s="103"/>
      <c r="P24" s="103"/>
      <c r="Q24" s="103"/>
    </row>
    <row r="25" spans="1:18" s="2" customFormat="1" ht="13" hidden="1" x14ac:dyDescent="0.3">
      <c r="A25" s="435" t="str">
        <f>'Res Bud År1'!A25:D25</f>
        <v>Lager, jag budgeterar lagerförändring per månad</v>
      </c>
      <c r="B25" s="435"/>
      <c r="C25" s="435"/>
      <c r="D25" s="435"/>
      <c r="E25" s="103"/>
      <c r="F25" s="103"/>
      <c r="G25" s="103"/>
      <c r="H25" s="103"/>
      <c r="I25" s="103"/>
      <c r="J25" s="103"/>
      <c r="K25" s="103"/>
      <c r="L25" s="103"/>
      <c r="M25" s="103"/>
      <c r="N25" s="103"/>
      <c r="O25" s="103"/>
      <c r="P25" s="103"/>
      <c r="Q25" s="103"/>
    </row>
    <row r="26" spans="1:18" s="2" customFormat="1" ht="13" hidden="1" x14ac:dyDescent="0.3">
      <c r="A26" s="95"/>
      <c r="B26" s="95"/>
      <c r="C26" s="87"/>
      <c r="D26" s="281"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ht="13" x14ac:dyDescent="0.3">
      <c r="A27" s="95" t="str">
        <f>IF(LagerHantering=2,"Varulagerförändring +/-","")</f>
        <v>Varulagerförändring +/-</v>
      </c>
      <c r="B27" s="95"/>
      <c r="C27" s="87"/>
      <c r="D27" s="159"/>
      <c r="E27" s="159"/>
      <c r="F27" s="159"/>
      <c r="G27" s="159"/>
      <c r="H27" s="159"/>
      <c r="I27" s="159"/>
      <c r="J27" s="159"/>
      <c r="K27" s="159"/>
      <c r="L27" s="159"/>
      <c r="M27" s="159"/>
      <c r="N27" s="159"/>
      <c r="O27" s="159"/>
      <c r="P27" s="161">
        <f>SUM(D27:O27)</f>
        <v>0</v>
      </c>
      <c r="Q27" s="103"/>
    </row>
    <row r="28" spans="1:18" s="2" customFormat="1" ht="13" x14ac:dyDescent="0.3">
      <c r="A28" s="95" t="str">
        <f>IF(LagerHantering=2,"Varulager (kvar i lager)","")</f>
        <v>Varulager (kvar i lager)</v>
      </c>
      <c r="B28" s="95"/>
      <c r="C28" s="87"/>
      <c r="D28" s="160">
        <f>'Res Bud År1'!$O$28+SUM($D$27:D27)</f>
        <v>0</v>
      </c>
      <c r="E28" s="160">
        <f>'Res Bud År1'!$O$28+SUM($D$27:E27)</f>
        <v>0</v>
      </c>
      <c r="F28" s="160">
        <f>'Res Bud År1'!$O$28+SUM($D$27:F27)</f>
        <v>0</v>
      </c>
      <c r="G28" s="160">
        <f>'Res Bud År1'!$O$28+SUM($D$27:G27)</f>
        <v>0</v>
      </c>
      <c r="H28" s="160">
        <f>'Res Bud År1'!$O$28+SUM($D$27:H27)</f>
        <v>0</v>
      </c>
      <c r="I28" s="160">
        <f>'Res Bud År1'!$O$28+SUM($D$27:I27)</f>
        <v>0</v>
      </c>
      <c r="J28" s="160">
        <f>'Res Bud År1'!$O$28+SUM($D$27:J27)</f>
        <v>0</v>
      </c>
      <c r="K28" s="160">
        <f>'Res Bud År1'!$O$28+SUM($D$27:K27)</f>
        <v>0</v>
      </c>
      <c r="L28" s="160">
        <f>'Res Bud År1'!$O$28+SUM($D$27:L27)</f>
        <v>0</v>
      </c>
      <c r="M28" s="160">
        <f>'Res Bud År1'!$O$28+SUM($D$27:M27)</f>
        <v>0</v>
      </c>
      <c r="N28" s="160">
        <f>'Res Bud År1'!$O$28+SUM($D$27:N27)</f>
        <v>0</v>
      </c>
      <c r="O28" s="160">
        <f>'Res Bud År1'!$O$28+SUM($D$27:O27)</f>
        <v>0</v>
      </c>
      <c r="P28" s="103"/>
      <c r="Q28" s="103"/>
    </row>
    <row r="29" spans="1:18" s="2" customFormat="1" ht="13"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t="13" hidden="1" outlineLevel="1" x14ac:dyDescent="0.3">
      <c r="A30" s="95"/>
      <c r="B30" s="95"/>
      <c r="C30" s="87"/>
      <c r="D30" s="103"/>
      <c r="E30" s="103"/>
      <c r="F30" s="103"/>
      <c r="G30" s="103"/>
      <c r="H30" s="103"/>
      <c r="I30" s="103"/>
      <c r="J30" s="103"/>
      <c r="K30" s="103"/>
      <c r="L30" s="103"/>
      <c r="M30" s="103"/>
      <c r="N30" s="103"/>
      <c r="O30" s="103"/>
      <c r="P30" s="103"/>
      <c r="Q30" s="103"/>
    </row>
    <row r="31" spans="1:18" ht="13" collapsed="1" x14ac:dyDescent="0.3">
      <c r="A31" s="100" t="str">
        <f>IF(SUM(D31:O31)&gt;0,"Lager ökning kan inte vara &gt;inköp","")</f>
        <v/>
      </c>
      <c r="B31" s="100"/>
      <c r="C31" s="100"/>
      <c r="D31" s="185" t="str">
        <f>IF(D27&gt;D22,D27-D22,"")</f>
        <v/>
      </c>
      <c r="E31" s="185" t="str">
        <f t="shared" ref="E31:O31" si="5">IF(E27&gt;E22,E27-E22,"")</f>
        <v/>
      </c>
      <c r="F31" s="185" t="str">
        <f t="shared" si="5"/>
        <v/>
      </c>
      <c r="G31" s="185" t="str">
        <f t="shared" si="5"/>
        <v/>
      </c>
      <c r="H31" s="185" t="str">
        <f t="shared" si="5"/>
        <v/>
      </c>
      <c r="I31" s="185" t="str">
        <f t="shared" si="5"/>
        <v/>
      </c>
      <c r="J31" s="185" t="str">
        <f t="shared" si="5"/>
        <v/>
      </c>
      <c r="K31" s="185" t="str">
        <f t="shared" si="5"/>
        <v/>
      </c>
      <c r="L31" s="185" t="str">
        <f t="shared" si="5"/>
        <v/>
      </c>
      <c r="M31" s="185" t="str">
        <f t="shared" si="5"/>
        <v/>
      </c>
      <c r="N31" s="185" t="str">
        <f t="shared" si="5"/>
        <v/>
      </c>
      <c r="O31" s="185" t="str">
        <f t="shared" si="5"/>
        <v/>
      </c>
      <c r="P31" s="103"/>
      <c r="Q31" s="100"/>
      <c r="R31" s="2"/>
    </row>
    <row r="32" spans="1:18" s="2" customFormat="1" ht="13" x14ac:dyDescent="0.3">
      <c r="A32" s="92" t="s">
        <v>47</v>
      </c>
      <c r="B32" s="92"/>
      <c r="C32" s="93"/>
      <c r="D32" s="102">
        <f>D13-D22+D27</f>
        <v>0</v>
      </c>
      <c r="E32" s="102">
        <f t="shared" ref="E32:O32" si="6">E13-E22+E27</f>
        <v>0</v>
      </c>
      <c r="F32" s="102">
        <f t="shared" si="6"/>
        <v>0</v>
      </c>
      <c r="G32" s="102">
        <f t="shared" si="6"/>
        <v>0</v>
      </c>
      <c r="H32" s="102">
        <f t="shared" si="6"/>
        <v>0</v>
      </c>
      <c r="I32" s="102">
        <f t="shared" si="6"/>
        <v>0</v>
      </c>
      <c r="J32" s="102">
        <f t="shared" si="6"/>
        <v>0</v>
      </c>
      <c r="K32" s="102">
        <f t="shared" si="6"/>
        <v>0</v>
      </c>
      <c r="L32" s="102">
        <f t="shared" si="6"/>
        <v>0</v>
      </c>
      <c r="M32" s="102">
        <f t="shared" si="6"/>
        <v>0</v>
      </c>
      <c r="N32" s="102">
        <f t="shared" si="6"/>
        <v>0</v>
      </c>
      <c r="O32" s="102">
        <f t="shared" si="6"/>
        <v>0</v>
      </c>
      <c r="P32" s="102">
        <f>SUM(D32:O32)</f>
        <v>0</v>
      </c>
      <c r="Q32" s="103"/>
    </row>
    <row r="33" spans="1:17" s="2" customFormat="1" ht="13" x14ac:dyDescent="0.3">
      <c r="A33" s="95"/>
      <c r="B33" s="95"/>
      <c r="C33" s="87"/>
      <c r="D33" s="103"/>
      <c r="E33" s="103"/>
      <c r="F33" s="103"/>
      <c r="G33" s="103"/>
      <c r="H33" s="103"/>
      <c r="I33" s="103"/>
      <c r="J33" s="103"/>
      <c r="K33" s="103"/>
      <c r="L33" s="103"/>
      <c r="M33" s="103"/>
      <c r="N33" s="103"/>
      <c r="O33" s="103"/>
      <c r="P33" s="103"/>
      <c r="Q33" s="103"/>
    </row>
    <row r="34" spans="1:17" s="74" customFormat="1" ht="13"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t="13"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ht="13"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89" t="s">
        <v>50</v>
      </c>
      <c r="C37" s="89" t="s">
        <v>22</v>
      </c>
      <c r="D37" s="99" t="str">
        <f>D$4</f>
        <v>jan-26</v>
      </c>
      <c r="E37" s="99" t="str">
        <f t="shared" ref="E37:O37" si="7">E$4</f>
        <v>feb-26</v>
      </c>
      <c r="F37" s="99" t="str">
        <f t="shared" si="7"/>
        <v>mar-26</v>
      </c>
      <c r="G37" s="99" t="str">
        <f t="shared" si="7"/>
        <v>apr-26</v>
      </c>
      <c r="H37" s="99" t="str">
        <f t="shared" si="7"/>
        <v>maj-26</v>
      </c>
      <c r="I37" s="99" t="str">
        <f t="shared" si="7"/>
        <v>jun-26</v>
      </c>
      <c r="J37" s="99" t="str">
        <f t="shared" si="7"/>
        <v>jul-26</v>
      </c>
      <c r="K37" s="99" t="str">
        <f t="shared" si="7"/>
        <v>aug-26</v>
      </c>
      <c r="L37" s="99" t="str">
        <f t="shared" si="7"/>
        <v>sep-26</v>
      </c>
      <c r="M37" s="99" t="str">
        <f t="shared" si="7"/>
        <v>okt-26</v>
      </c>
      <c r="N37" s="99" t="str">
        <f t="shared" si="7"/>
        <v>nov-26</v>
      </c>
      <c r="O37" s="99" t="str">
        <f t="shared" si="7"/>
        <v>dec-26</v>
      </c>
      <c r="P37" s="99" t="s">
        <v>46</v>
      </c>
      <c r="Q37" s="100"/>
    </row>
    <row r="38" spans="1:17" ht="25" x14ac:dyDescent="0.25">
      <c r="A38" s="94" t="s">
        <v>2</v>
      </c>
      <c r="B38" s="44">
        <v>0.25</v>
      </c>
      <c r="C38" s="47" t="s">
        <v>269</v>
      </c>
      <c r="D38" s="45"/>
      <c r="E38" s="45"/>
      <c r="F38" s="45"/>
      <c r="G38" s="45"/>
      <c r="H38" s="45"/>
      <c r="I38" s="45"/>
      <c r="J38" s="45"/>
      <c r="K38" s="45"/>
      <c r="L38" s="45"/>
      <c r="M38" s="45"/>
      <c r="N38" s="45"/>
      <c r="O38" s="45"/>
      <c r="P38" s="107">
        <f t="shared" ref="P38:P55" si="8">SUM(D38:O38)</f>
        <v>0</v>
      </c>
      <c r="Q38" s="100"/>
    </row>
    <row r="39" spans="1:17" ht="25" x14ac:dyDescent="0.25">
      <c r="A39" s="94" t="s">
        <v>3</v>
      </c>
      <c r="B39" s="44">
        <v>0.25</v>
      </c>
      <c r="C39" s="47">
        <v>30</v>
      </c>
      <c r="D39" s="45"/>
      <c r="E39" s="45"/>
      <c r="F39" s="45"/>
      <c r="G39" s="45"/>
      <c r="H39" s="45"/>
      <c r="I39" s="45"/>
      <c r="J39" s="45"/>
      <c r="K39" s="45"/>
      <c r="L39" s="45"/>
      <c r="M39" s="45"/>
      <c r="N39" s="45"/>
      <c r="O39" s="45"/>
      <c r="P39" s="107">
        <f t="shared" si="8"/>
        <v>0</v>
      </c>
      <c r="Q39" s="100"/>
    </row>
    <row r="40" spans="1:17" ht="25" x14ac:dyDescent="0.25">
      <c r="A40" s="94" t="s">
        <v>4</v>
      </c>
      <c r="B40" s="44">
        <v>0.25</v>
      </c>
      <c r="C40" s="47">
        <v>30</v>
      </c>
      <c r="D40" s="45"/>
      <c r="E40" s="45"/>
      <c r="F40" s="45"/>
      <c r="G40" s="45"/>
      <c r="H40" s="45"/>
      <c r="I40" s="45"/>
      <c r="J40" s="45"/>
      <c r="K40" s="45"/>
      <c r="L40" s="45"/>
      <c r="M40" s="45"/>
      <c r="N40" s="45"/>
      <c r="O40" s="45"/>
      <c r="P40" s="107">
        <f t="shared" si="8"/>
        <v>0</v>
      </c>
      <c r="Q40" s="100"/>
    </row>
    <row r="41" spans="1:17" x14ac:dyDescent="0.25">
      <c r="A41" s="94" t="s">
        <v>5</v>
      </c>
      <c r="B41" s="44">
        <v>0.25</v>
      </c>
      <c r="C41" s="47">
        <v>30</v>
      </c>
      <c r="D41" s="45"/>
      <c r="E41" s="45"/>
      <c r="F41" s="45"/>
      <c r="G41" s="45"/>
      <c r="H41" s="45"/>
      <c r="I41" s="45"/>
      <c r="J41" s="45"/>
      <c r="K41" s="45"/>
      <c r="L41" s="45"/>
      <c r="M41" s="45"/>
      <c r="N41" s="45"/>
      <c r="O41" s="45"/>
      <c r="P41" s="107">
        <f t="shared" si="8"/>
        <v>0</v>
      </c>
      <c r="Q41" s="100"/>
    </row>
    <row r="42" spans="1:17" ht="25" x14ac:dyDescent="0.25">
      <c r="A42" s="94" t="s">
        <v>6</v>
      </c>
      <c r="B42" s="44">
        <v>0.25</v>
      </c>
      <c r="C42" s="47">
        <v>30</v>
      </c>
      <c r="D42" s="45"/>
      <c r="E42" s="45"/>
      <c r="F42" s="45"/>
      <c r="G42" s="45"/>
      <c r="H42" s="45"/>
      <c r="I42" s="45"/>
      <c r="J42" s="45"/>
      <c r="K42" s="45"/>
      <c r="L42" s="45"/>
      <c r="M42" s="45"/>
      <c r="N42" s="45"/>
      <c r="O42" s="45"/>
      <c r="P42" s="107">
        <f t="shared" si="8"/>
        <v>0</v>
      </c>
      <c r="Q42" s="100"/>
    </row>
    <row r="43" spans="1:17" x14ac:dyDescent="0.25">
      <c r="A43" s="94" t="s">
        <v>7</v>
      </c>
      <c r="B43" s="44">
        <v>0.25</v>
      </c>
      <c r="C43" s="47">
        <v>30</v>
      </c>
      <c r="D43" s="45"/>
      <c r="E43" s="45"/>
      <c r="F43" s="45"/>
      <c r="G43" s="45"/>
      <c r="H43" s="45"/>
      <c r="I43" s="45"/>
      <c r="J43" s="45"/>
      <c r="K43" s="45"/>
      <c r="L43" s="45"/>
      <c r="M43" s="45"/>
      <c r="N43" s="45"/>
      <c r="O43" s="45"/>
      <c r="P43" s="107">
        <f t="shared" si="8"/>
        <v>0</v>
      </c>
      <c r="Q43" s="100"/>
    </row>
    <row r="44" spans="1:17" ht="25" x14ac:dyDescent="0.25">
      <c r="A44" s="94" t="s">
        <v>25</v>
      </c>
      <c r="B44" s="44">
        <v>0.25</v>
      </c>
      <c r="C44" s="47">
        <v>30</v>
      </c>
      <c r="D44" s="45"/>
      <c r="E44" s="45"/>
      <c r="F44" s="45"/>
      <c r="G44" s="45"/>
      <c r="H44" s="45"/>
      <c r="I44" s="45"/>
      <c r="J44" s="45"/>
      <c r="K44" s="45"/>
      <c r="L44" s="45"/>
      <c r="M44" s="45"/>
      <c r="N44" s="45"/>
      <c r="O44" s="45"/>
      <c r="P44" s="107">
        <f t="shared" si="8"/>
        <v>0</v>
      </c>
      <c r="Q44" s="100"/>
    </row>
    <row r="45" spans="1:17" ht="25" x14ac:dyDescent="0.25">
      <c r="A45" s="94" t="s">
        <v>8</v>
      </c>
      <c r="B45" s="44">
        <v>0.25</v>
      </c>
      <c r="C45" s="47">
        <v>30</v>
      </c>
      <c r="D45" s="45"/>
      <c r="E45" s="45"/>
      <c r="F45" s="45"/>
      <c r="G45" s="45"/>
      <c r="H45" s="45"/>
      <c r="I45" s="45"/>
      <c r="J45" s="45"/>
      <c r="K45" s="45"/>
      <c r="L45" s="45"/>
      <c r="M45" s="45"/>
      <c r="N45" s="45"/>
      <c r="O45" s="45"/>
      <c r="P45" s="107">
        <f t="shared" si="8"/>
        <v>0</v>
      </c>
      <c r="Q45" s="100"/>
    </row>
    <row r="46" spans="1:17" x14ac:dyDescent="0.25">
      <c r="A46" s="94" t="s">
        <v>9</v>
      </c>
      <c r="B46" s="44">
        <v>0.25</v>
      </c>
      <c r="C46" s="47">
        <v>30</v>
      </c>
      <c r="D46" s="45"/>
      <c r="E46" s="45"/>
      <c r="F46" s="45"/>
      <c r="G46" s="45"/>
      <c r="H46" s="45"/>
      <c r="I46" s="45"/>
      <c r="J46" s="45"/>
      <c r="K46" s="45"/>
      <c r="L46" s="45"/>
      <c r="M46" s="45"/>
      <c r="N46" s="45"/>
      <c r="O46" s="45"/>
      <c r="P46" s="107">
        <f t="shared" si="8"/>
        <v>0</v>
      </c>
      <c r="Q46" s="100"/>
    </row>
    <row r="47" spans="1:17" x14ac:dyDescent="0.25">
      <c r="A47" s="94" t="s">
        <v>10</v>
      </c>
      <c r="B47" s="44">
        <v>0.25</v>
      </c>
      <c r="C47" s="47">
        <v>30</v>
      </c>
      <c r="D47" s="45"/>
      <c r="E47" s="45"/>
      <c r="F47" s="45"/>
      <c r="G47" s="45"/>
      <c r="H47" s="45"/>
      <c r="I47" s="45"/>
      <c r="J47" s="45"/>
      <c r="K47" s="45"/>
      <c r="L47" s="45"/>
      <c r="M47" s="45"/>
      <c r="N47" s="45"/>
      <c r="O47" s="45"/>
      <c r="P47" s="107">
        <f t="shared" si="8"/>
        <v>0</v>
      </c>
      <c r="Q47" s="100"/>
    </row>
    <row r="48" spans="1:17" ht="25" x14ac:dyDescent="0.25">
      <c r="A48" s="94" t="s">
        <v>26</v>
      </c>
      <c r="B48" s="44">
        <v>0.25</v>
      </c>
      <c r="C48" s="47">
        <v>30</v>
      </c>
      <c r="D48" s="45"/>
      <c r="E48" s="45"/>
      <c r="F48" s="45"/>
      <c r="G48" s="45"/>
      <c r="H48" s="45"/>
      <c r="I48" s="45"/>
      <c r="J48" s="45"/>
      <c r="K48" s="45"/>
      <c r="L48" s="45"/>
      <c r="M48" s="45"/>
      <c r="N48" s="45"/>
      <c r="O48" s="45"/>
      <c r="P48" s="107">
        <f t="shared" si="8"/>
        <v>0</v>
      </c>
      <c r="Q48" s="100"/>
    </row>
    <row r="49" spans="1:17" x14ac:dyDescent="0.25">
      <c r="A49" s="94" t="s">
        <v>305</v>
      </c>
      <c r="B49" s="44">
        <v>0.25</v>
      </c>
      <c r="C49" s="47">
        <v>30</v>
      </c>
      <c r="D49" s="45"/>
      <c r="E49" s="45"/>
      <c r="F49" s="45"/>
      <c r="G49" s="45"/>
      <c r="H49" s="45"/>
      <c r="I49" s="45"/>
      <c r="J49" s="45"/>
      <c r="K49" s="45"/>
      <c r="L49" s="45"/>
      <c r="M49" s="45"/>
      <c r="N49" s="45"/>
      <c r="O49" s="45"/>
      <c r="P49" s="107">
        <f t="shared" si="8"/>
        <v>0</v>
      </c>
      <c r="Q49" s="100"/>
    </row>
    <row r="50" spans="1:17" x14ac:dyDescent="0.25">
      <c r="A50" s="94" t="s">
        <v>11</v>
      </c>
      <c r="B50" s="44">
        <v>0.25</v>
      </c>
      <c r="C50" s="47">
        <v>30</v>
      </c>
      <c r="D50" s="45"/>
      <c r="E50" s="45"/>
      <c r="F50" s="45"/>
      <c r="G50" s="45"/>
      <c r="H50" s="45"/>
      <c r="I50" s="45"/>
      <c r="J50" s="45"/>
      <c r="K50" s="45"/>
      <c r="L50" s="45"/>
      <c r="M50" s="45"/>
      <c r="N50" s="45"/>
      <c r="O50" s="45"/>
      <c r="P50" s="107">
        <f t="shared" si="8"/>
        <v>0</v>
      </c>
      <c r="Q50" s="100"/>
    </row>
    <row r="51" spans="1:17" x14ac:dyDescent="0.25">
      <c r="A51" s="94" t="s">
        <v>12</v>
      </c>
      <c r="B51" s="44">
        <v>0.25</v>
      </c>
      <c r="C51" s="47">
        <v>30</v>
      </c>
      <c r="D51" s="45"/>
      <c r="E51" s="45"/>
      <c r="F51" s="45"/>
      <c r="G51" s="45"/>
      <c r="H51" s="45"/>
      <c r="I51" s="45"/>
      <c r="J51" s="45"/>
      <c r="K51" s="45"/>
      <c r="L51" s="45"/>
      <c r="M51" s="45"/>
      <c r="N51" s="45"/>
      <c r="O51" s="45"/>
      <c r="P51" s="107">
        <f t="shared" si="8"/>
        <v>0</v>
      </c>
      <c r="Q51" s="100"/>
    </row>
    <row r="52" spans="1:17" x14ac:dyDescent="0.25">
      <c r="A52" s="94" t="s">
        <v>13</v>
      </c>
      <c r="B52" s="44">
        <v>0.25</v>
      </c>
      <c r="C52" s="47">
        <v>30</v>
      </c>
      <c r="D52" s="45"/>
      <c r="E52" s="45"/>
      <c r="F52" s="45"/>
      <c r="G52" s="45"/>
      <c r="H52" s="45"/>
      <c r="I52" s="45"/>
      <c r="J52" s="45"/>
      <c r="K52" s="45"/>
      <c r="L52" s="45"/>
      <c r="M52" s="45"/>
      <c r="N52" s="45"/>
      <c r="O52" s="45"/>
      <c r="P52" s="107">
        <f t="shared" si="8"/>
        <v>0</v>
      </c>
      <c r="Q52" s="100"/>
    </row>
    <row r="53" spans="1:17" ht="25" x14ac:dyDescent="0.25">
      <c r="A53" s="94" t="s">
        <v>14</v>
      </c>
      <c r="B53" s="44">
        <v>0.25</v>
      </c>
      <c r="C53" s="47">
        <v>30</v>
      </c>
      <c r="D53" s="45"/>
      <c r="E53" s="45"/>
      <c r="F53" s="45"/>
      <c r="G53" s="45"/>
      <c r="H53" s="45"/>
      <c r="I53" s="45"/>
      <c r="J53" s="45"/>
      <c r="K53" s="45"/>
      <c r="L53" s="45"/>
      <c r="M53" s="45"/>
      <c r="N53" s="45"/>
      <c r="O53" s="45"/>
      <c r="P53" s="107">
        <f t="shared" si="8"/>
        <v>0</v>
      </c>
      <c r="Q53" s="100"/>
    </row>
    <row r="54" spans="1:17" x14ac:dyDescent="0.25">
      <c r="A54" s="94" t="s">
        <v>15</v>
      </c>
      <c r="B54" s="44">
        <v>0.25</v>
      </c>
      <c r="C54" s="47">
        <v>30</v>
      </c>
      <c r="D54" s="45"/>
      <c r="E54" s="45"/>
      <c r="F54" s="45"/>
      <c r="G54" s="45"/>
      <c r="H54" s="45"/>
      <c r="I54" s="45"/>
      <c r="J54" s="45"/>
      <c r="K54" s="45"/>
      <c r="L54" s="45"/>
      <c r="M54" s="45"/>
      <c r="N54" s="45"/>
      <c r="O54" s="45"/>
      <c r="P54" s="107">
        <f t="shared" si="8"/>
        <v>0</v>
      </c>
      <c r="Q54" s="100"/>
    </row>
    <row r="55" spans="1:17" s="2" customFormat="1" ht="27.5" customHeight="1" x14ac:dyDescent="0.3">
      <c r="A55" s="92" t="s">
        <v>29</v>
      </c>
      <c r="B55" s="92"/>
      <c r="C55" s="93"/>
      <c r="D55" s="102">
        <f t="shared" ref="D55:O55" si="9">SUM(D37:D54)</f>
        <v>0</v>
      </c>
      <c r="E55" s="102">
        <f t="shared" si="9"/>
        <v>0</v>
      </c>
      <c r="F55" s="102">
        <f t="shared" si="9"/>
        <v>0</v>
      </c>
      <c r="G55" s="102">
        <f t="shared" si="9"/>
        <v>0</v>
      </c>
      <c r="H55" s="102">
        <f t="shared" si="9"/>
        <v>0</v>
      </c>
      <c r="I55" s="102">
        <f t="shared" si="9"/>
        <v>0</v>
      </c>
      <c r="J55" s="102">
        <f t="shared" si="9"/>
        <v>0</v>
      </c>
      <c r="K55" s="102">
        <f t="shared" si="9"/>
        <v>0</v>
      </c>
      <c r="L55" s="102">
        <f t="shared" si="9"/>
        <v>0</v>
      </c>
      <c r="M55" s="102">
        <f t="shared" si="9"/>
        <v>0</v>
      </c>
      <c r="N55" s="102">
        <f t="shared" si="9"/>
        <v>0</v>
      </c>
      <c r="O55" s="102">
        <f t="shared" si="9"/>
        <v>0</v>
      </c>
      <c r="P55" s="102">
        <f t="shared" si="8"/>
        <v>0</v>
      </c>
      <c r="Q55" s="103"/>
    </row>
    <row r="56" spans="1:17" x14ac:dyDescent="0.25">
      <c r="A56" s="100"/>
      <c r="B56" s="100"/>
      <c r="C56" s="100"/>
      <c r="D56" s="100"/>
      <c r="E56" s="100"/>
      <c r="F56" s="100"/>
      <c r="G56" s="100"/>
      <c r="H56" s="100"/>
      <c r="I56" s="100"/>
      <c r="J56" s="100"/>
      <c r="K56" s="100"/>
      <c r="L56" s="100"/>
      <c r="M56" s="100"/>
      <c r="N56" s="100"/>
      <c r="O56" s="100"/>
      <c r="P56" s="100"/>
      <c r="Q56" s="100"/>
    </row>
    <row r="57" spans="1:17" ht="26" x14ac:dyDescent="0.3">
      <c r="A57" s="89" t="s">
        <v>54</v>
      </c>
      <c r="B57" s="89" t="s">
        <v>50</v>
      </c>
      <c r="C57" s="89"/>
      <c r="D57" s="99" t="str">
        <f>D$4</f>
        <v>jan-26</v>
      </c>
      <c r="E57" s="99" t="str">
        <f t="shared" ref="E57:O57" si="10">E$4</f>
        <v>feb-26</v>
      </c>
      <c r="F57" s="99" t="str">
        <f t="shared" si="10"/>
        <v>mar-26</v>
      </c>
      <c r="G57" s="99" t="str">
        <f t="shared" si="10"/>
        <v>apr-26</v>
      </c>
      <c r="H57" s="99" t="str">
        <f t="shared" si="10"/>
        <v>maj-26</v>
      </c>
      <c r="I57" s="99" t="str">
        <f t="shared" si="10"/>
        <v>jun-26</v>
      </c>
      <c r="J57" s="99" t="str">
        <f t="shared" si="10"/>
        <v>jul-26</v>
      </c>
      <c r="K57" s="99" t="str">
        <f t="shared" si="10"/>
        <v>aug-26</v>
      </c>
      <c r="L57" s="99" t="str">
        <f t="shared" si="10"/>
        <v>sep-26</v>
      </c>
      <c r="M57" s="99" t="str">
        <f t="shared" si="10"/>
        <v>okt-26</v>
      </c>
      <c r="N57" s="99" t="str">
        <f t="shared" si="10"/>
        <v>nov-26</v>
      </c>
      <c r="O57" s="99" t="str">
        <f t="shared" si="10"/>
        <v>dec-26</v>
      </c>
      <c r="P57" s="99" t="s">
        <v>46</v>
      </c>
      <c r="Q57" s="100"/>
    </row>
    <row r="58" spans="1:17" hidden="1" outlineLevel="1" x14ac:dyDescent="0.25">
      <c r="A58" s="94"/>
      <c r="B58" s="94"/>
      <c r="C58" s="98"/>
      <c r="D58" s="45"/>
      <c r="E58" s="45"/>
      <c r="F58" s="45"/>
      <c r="G58" s="45"/>
      <c r="H58" s="45"/>
      <c r="I58" s="45"/>
      <c r="J58" s="45"/>
      <c r="K58" s="45"/>
      <c r="L58" s="45"/>
      <c r="M58" s="45"/>
      <c r="N58" s="45"/>
      <c r="O58" s="45"/>
      <c r="P58" s="107">
        <f>SUM(D58:O58)</f>
        <v>0</v>
      </c>
      <c r="Q58" s="100"/>
    </row>
    <row r="59" spans="1:17" ht="26" collapsed="1" x14ac:dyDescent="0.3">
      <c r="A59" s="362" t="s">
        <v>425</v>
      </c>
      <c r="B59" s="94"/>
      <c r="C59" s="98"/>
      <c r="D59" s="45"/>
      <c r="E59" s="45"/>
      <c r="F59" s="45"/>
      <c r="G59" s="45"/>
      <c r="H59" s="45"/>
      <c r="I59" s="45"/>
      <c r="J59" s="45"/>
      <c r="K59" s="45"/>
      <c r="L59" s="45"/>
      <c r="M59" s="45"/>
      <c r="N59" s="45"/>
      <c r="O59" s="45"/>
      <c r="P59" s="107">
        <f t="shared" ref="P59:P69" si="11">SUM(D59:O59)</f>
        <v>0</v>
      </c>
      <c r="Q59" s="100"/>
    </row>
    <row r="60" spans="1:17" hidden="1" outlineLevel="1" x14ac:dyDescent="0.25">
      <c r="A60" s="94" t="s">
        <v>264</v>
      </c>
      <c r="B60" s="94"/>
      <c r="C60" s="254">
        <f>PrelSkatt</f>
        <v>0.3</v>
      </c>
      <c r="D60" s="107">
        <f>$C$60*SUM(D58:D59)</f>
        <v>0</v>
      </c>
      <c r="E60" s="107">
        <f t="shared" ref="E60:O60" si="12">$C$60*SUM(E58:E59)</f>
        <v>0</v>
      </c>
      <c r="F60" s="107">
        <f t="shared" si="12"/>
        <v>0</v>
      </c>
      <c r="G60" s="107">
        <f t="shared" si="12"/>
        <v>0</v>
      </c>
      <c r="H60" s="107">
        <f t="shared" si="12"/>
        <v>0</v>
      </c>
      <c r="I60" s="107">
        <f t="shared" si="12"/>
        <v>0</v>
      </c>
      <c r="J60" s="107">
        <f t="shared" si="12"/>
        <v>0</v>
      </c>
      <c r="K60" s="107">
        <f t="shared" si="12"/>
        <v>0</v>
      </c>
      <c r="L60" s="107">
        <f t="shared" si="12"/>
        <v>0</v>
      </c>
      <c r="M60" s="107">
        <f t="shared" si="12"/>
        <v>0</v>
      </c>
      <c r="N60" s="107">
        <f t="shared" si="12"/>
        <v>0</v>
      </c>
      <c r="O60" s="107">
        <f t="shared" si="12"/>
        <v>0</v>
      </c>
      <c r="P60" s="107">
        <f>SUM(D60:O60)</f>
        <v>0</v>
      </c>
      <c r="Q60" s="100"/>
    </row>
    <row r="61" spans="1:17" ht="12.5" customHeight="1" collapsed="1" x14ac:dyDescent="0.25">
      <c r="A61" s="94" t="s">
        <v>48</v>
      </c>
      <c r="B61" s="94"/>
      <c r="C61" s="254">
        <f>SocAvg</f>
        <v>0.31419999999999998</v>
      </c>
      <c r="D61" s="107">
        <f>$C$61*SUM(D59)</f>
        <v>0</v>
      </c>
      <c r="E61" s="107">
        <f t="shared" ref="E61:O61" si="13">$C$61*SUM(E59)</f>
        <v>0</v>
      </c>
      <c r="F61" s="107">
        <f t="shared" si="13"/>
        <v>0</v>
      </c>
      <c r="G61" s="107">
        <f t="shared" si="13"/>
        <v>0</v>
      </c>
      <c r="H61" s="107">
        <f t="shared" si="13"/>
        <v>0</v>
      </c>
      <c r="I61" s="107">
        <f t="shared" si="13"/>
        <v>0</v>
      </c>
      <c r="J61" s="107">
        <f t="shared" si="13"/>
        <v>0</v>
      </c>
      <c r="K61" s="107">
        <f t="shared" si="13"/>
        <v>0</v>
      </c>
      <c r="L61" s="107">
        <f t="shared" si="13"/>
        <v>0</v>
      </c>
      <c r="M61" s="107">
        <f t="shared" si="13"/>
        <v>0</v>
      </c>
      <c r="N61" s="107">
        <f t="shared" si="13"/>
        <v>0</v>
      </c>
      <c r="O61" s="107">
        <f t="shared" si="13"/>
        <v>0</v>
      </c>
      <c r="P61" s="107">
        <f t="shared" si="11"/>
        <v>0</v>
      </c>
      <c r="Q61" s="100"/>
    </row>
    <row r="62" spans="1:17" x14ac:dyDescent="0.25">
      <c r="A62" s="94" t="s">
        <v>19</v>
      </c>
      <c r="B62" s="94"/>
      <c r="C62" s="98"/>
      <c r="D62" s="45"/>
      <c r="E62" s="45"/>
      <c r="F62" s="45"/>
      <c r="G62" s="45"/>
      <c r="H62" s="45"/>
      <c r="I62" s="45"/>
      <c r="J62" s="45"/>
      <c r="K62" s="45"/>
      <c r="L62" s="45"/>
      <c r="M62" s="45"/>
      <c r="N62" s="45"/>
      <c r="O62" s="45"/>
      <c r="P62" s="107">
        <f t="shared" si="11"/>
        <v>0</v>
      </c>
      <c r="Q62" s="100"/>
    </row>
    <row r="63" spans="1:17" ht="25" x14ac:dyDescent="0.25">
      <c r="A63" s="94" t="s">
        <v>58</v>
      </c>
      <c r="B63" s="94"/>
      <c r="C63" s="98"/>
      <c r="D63" s="45"/>
      <c r="E63" s="45"/>
      <c r="F63" s="45"/>
      <c r="G63" s="45"/>
      <c r="H63" s="45"/>
      <c r="I63" s="45"/>
      <c r="J63" s="45"/>
      <c r="K63" s="45"/>
      <c r="L63" s="45"/>
      <c r="M63" s="45"/>
      <c r="N63" s="45"/>
      <c r="O63" s="45"/>
      <c r="P63" s="107">
        <f t="shared" si="11"/>
        <v>0</v>
      </c>
      <c r="Q63" s="100"/>
    </row>
    <row r="64" spans="1:17" x14ac:dyDescent="0.25">
      <c r="A64" s="94" t="s">
        <v>16</v>
      </c>
      <c r="B64" s="94"/>
      <c r="C64" s="254">
        <f>LonSkatt</f>
        <v>0.24260000000000001</v>
      </c>
      <c r="D64" s="107">
        <f t="shared" ref="D64:O64" si="14">$C$64*D63</f>
        <v>0</v>
      </c>
      <c r="E64" s="107">
        <f t="shared" si="14"/>
        <v>0</v>
      </c>
      <c r="F64" s="107">
        <f t="shared" si="14"/>
        <v>0</v>
      </c>
      <c r="G64" s="107">
        <f t="shared" si="14"/>
        <v>0</v>
      </c>
      <c r="H64" s="107">
        <f t="shared" si="14"/>
        <v>0</v>
      </c>
      <c r="I64" s="107">
        <f t="shared" si="14"/>
        <v>0</v>
      </c>
      <c r="J64" s="107">
        <f t="shared" si="14"/>
        <v>0</v>
      </c>
      <c r="K64" s="107">
        <f t="shared" si="14"/>
        <v>0</v>
      </c>
      <c r="L64" s="107">
        <f t="shared" si="14"/>
        <v>0</v>
      </c>
      <c r="M64" s="107">
        <f t="shared" si="14"/>
        <v>0</v>
      </c>
      <c r="N64" s="107">
        <f t="shared" si="14"/>
        <v>0</v>
      </c>
      <c r="O64" s="107">
        <f t="shared" si="14"/>
        <v>0</v>
      </c>
      <c r="P64" s="107">
        <f t="shared" si="11"/>
        <v>0</v>
      </c>
      <c r="Q64" s="100"/>
    </row>
    <row r="65" spans="1:17" ht="37.5" x14ac:dyDescent="0.25">
      <c r="A65" s="94" t="s">
        <v>45</v>
      </c>
      <c r="B65" s="94"/>
      <c r="C65" s="98"/>
      <c r="D65" s="45"/>
      <c r="E65" s="45"/>
      <c r="F65" s="45"/>
      <c r="G65" s="45"/>
      <c r="H65" s="45"/>
      <c r="I65" s="45"/>
      <c r="J65" s="45"/>
      <c r="K65" s="45"/>
      <c r="L65" s="45"/>
      <c r="M65" s="45"/>
      <c r="N65" s="45"/>
      <c r="O65" s="45"/>
      <c r="P65" s="107">
        <f t="shared" si="11"/>
        <v>0</v>
      </c>
      <c r="Q65" s="100"/>
    </row>
    <row r="66" spans="1:17" x14ac:dyDescent="0.25">
      <c r="A66" s="94" t="s">
        <v>17</v>
      </c>
      <c r="B66" s="44">
        <v>0.25</v>
      </c>
      <c r="C66" s="98"/>
      <c r="D66" s="45"/>
      <c r="E66" s="45"/>
      <c r="F66" s="45"/>
      <c r="G66" s="45"/>
      <c r="H66" s="45"/>
      <c r="I66" s="45"/>
      <c r="J66" s="45"/>
      <c r="K66" s="45"/>
      <c r="L66" s="45"/>
      <c r="M66" s="45"/>
      <c r="N66" s="45"/>
      <c r="O66" s="45"/>
      <c r="P66" s="107">
        <f t="shared" si="11"/>
        <v>0</v>
      </c>
      <c r="Q66" s="100"/>
    </row>
    <row r="67" spans="1:17" x14ac:dyDescent="0.25">
      <c r="A67" s="94" t="s">
        <v>18</v>
      </c>
      <c r="B67" s="94"/>
      <c r="C67" s="98"/>
      <c r="D67" s="45"/>
      <c r="E67" s="45"/>
      <c r="F67" s="45"/>
      <c r="G67" s="45"/>
      <c r="H67" s="45"/>
      <c r="I67" s="45"/>
      <c r="J67" s="45"/>
      <c r="K67" s="45"/>
      <c r="L67" s="45"/>
      <c r="M67" s="45"/>
      <c r="N67" s="45"/>
      <c r="O67" s="45"/>
      <c r="P67" s="107">
        <f t="shared" si="11"/>
        <v>0</v>
      </c>
      <c r="Q67" s="100"/>
    </row>
    <row r="68" spans="1:17" s="4" customFormat="1" ht="36" customHeight="1" x14ac:dyDescent="0.25">
      <c r="A68" s="94" t="s">
        <v>20</v>
      </c>
      <c r="B68" s="44">
        <v>0.25</v>
      </c>
      <c r="C68" s="94"/>
      <c r="D68" s="46"/>
      <c r="E68" s="46"/>
      <c r="F68" s="46"/>
      <c r="G68" s="46"/>
      <c r="H68" s="46"/>
      <c r="I68" s="46"/>
      <c r="J68" s="46"/>
      <c r="K68" s="46"/>
      <c r="L68" s="46"/>
      <c r="M68" s="46"/>
      <c r="N68" s="46"/>
      <c r="O68" s="46"/>
      <c r="P68" s="128">
        <f t="shared" si="11"/>
        <v>0</v>
      </c>
      <c r="Q68" s="110"/>
    </row>
    <row r="69" spans="1:17" s="2" customFormat="1" ht="15" customHeight="1" x14ac:dyDescent="0.3">
      <c r="A69" s="93" t="s">
        <v>28</v>
      </c>
      <c r="B69" s="92"/>
      <c r="C69" s="93"/>
      <c r="D69" s="102">
        <f t="shared" ref="D69:O69" si="15">SUM(D58:D68)-D60</f>
        <v>0</v>
      </c>
      <c r="E69" s="102">
        <f t="shared" si="15"/>
        <v>0</v>
      </c>
      <c r="F69" s="102">
        <f t="shared" si="15"/>
        <v>0</v>
      </c>
      <c r="G69" s="102">
        <f t="shared" si="15"/>
        <v>0</v>
      </c>
      <c r="H69" s="102">
        <f t="shared" si="15"/>
        <v>0</v>
      </c>
      <c r="I69" s="102">
        <f t="shared" si="15"/>
        <v>0</v>
      </c>
      <c r="J69" s="102">
        <f t="shared" si="15"/>
        <v>0</v>
      </c>
      <c r="K69" s="102">
        <f t="shared" si="15"/>
        <v>0</v>
      </c>
      <c r="L69" s="102">
        <f t="shared" si="15"/>
        <v>0</v>
      </c>
      <c r="M69" s="102">
        <f t="shared" si="15"/>
        <v>0</v>
      </c>
      <c r="N69" s="102">
        <f t="shared" si="15"/>
        <v>0</v>
      </c>
      <c r="O69" s="102">
        <f t="shared" si="15"/>
        <v>0</v>
      </c>
      <c r="P69" s="102">
        <f t="shared" si="11"/>
        <v>0</v>
      </c>
      <c r="Q69" s="103"/>
    </row>
    <row r="70" spans="1:17" x14ac:dyDescent="0.25">
      <c r="A70" s="100"/>
      <c r="B70" s="100"/>
      <c r="C70" s="100"/>
      <c r="D70" s="100"/>
      <c r="E70" s="100"/>
      <c r="F70" s="100"/>
      <c r="G70" s="100"/>
      <c r="H70" s="100"/>
      <c r="I70" s="100"/>
      <c r="J70" s="100"/>
      <c r="K70" s="100"/>
      <c r="L70" s="100"/>
      <c r="M70" s="100"/>
      <c r="N70" s="100"/>
      <c r="O70" s="100"/>
      <c r="P70" s="100"/>
      <c r="Q70" s="100"/>
    </row>
    <row r="71" spans="1:17" s="2" customFormat="1" ht="26" x14ac:dyDescent="0.3">
      <c r="A71" s="92" t="s">
        <v>174</v>
      </c>
      <c r="B71" s="92"/>
      <c r="C71" s="93"/>
      <c r="D71" s="102">
        <f t="shared" ref="D71:O71" si="16">D32-D55-D69</f>
        <v>0</v>
      </c>
      <c r="E71" s="102">
        <f t="shared" si="16"/>
        <v>0</v>
      </c>
      <c r="F71" s="102">
        <f t="shared" si="16"/>
        <v>0</v>
      </c>
      <c r="G71" s="102">
        <f t="shared" si="16"/>
        <v>0</v>
      </c>
      <c r="H71" s="102">
        <f t="shared" si="16"/>
        <v>0</v>
      </c>
      <c r="I71" s="102">
        <f t="shared" si="16"/>
        <v>0</v>
      </c>
      <c r="J71" s="102">
        <f t="shared" si="16"/>
        <v>0</v>
      </c>
      <c r="K71" s="102">
        <f t="shared" si="16"/>
        <v>0</v>
      </c>
      <c r="L71" s="102">
        <f t="shared" si="16"/>
        <v>0</v>
      </c>
      <c r="M71" s="102">
        <f t="shared" si="16"/>
        <v>0</v>
      </c>
      <c r="N71" s="102">
        <f t="shared" si="16"/>
        <v>0</v>
      </c>
      <c r="O71" s="102">
        <f t="shared" si="16"/>
        <v>0</v>
      </c>
      <c r="P71" s="102">
        <f>SUM(D71:O71)</f>
        <v>0</v>
      </c>
      <c r="Q71" s="103"/>
    </row>
    <row r="72" spans="1:17" s="2" customFormat="1" ht="13"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378</v>
      </c>
      <c r="B73" s="396" t="s">
        <v>379</v>
      </c>
      <c r="C73" s="396"/>
      <c r="D73" s="99" t="str">
        <f>D$4</f>
        <v>jan-26</v>
      </c>
      <c r="E73" s="99" t="str">
        <f t="shared" ref="E73:O73" si="17">E$4</f>
        <v>feb-26</v>
      </c>
      <c r="F73" s="99" t="str">
        <f t="shared" si="17"/>
        <v>mar-26</v>
      </c>
      <c r="G73" s="99" t="str">
        <f t="shared" si="17"/>
        <v>apr-26</v>
      </c>
      <c r="H73" s="99" t="str">
        <f t="shared" si="17"/>
        <v>maj-26</v>
      </c>
      <c r="I73" s="99" t="str">
        <f t="shared" si="17"/>
        <v>jun-26</v>
      </c>
      <c r="J73" s="99" t="str">
        <f t="shared" si="17"/>
        <v>jul-26</v>
      </c>
      <c r="K73" s="99" t="str">
        <f t="shared" si="17"/>
        <v>aug-26</v>
      </c>
      <c r="L73" s="99" t="str">
        <f t="shared" si="17"/>
        <v>sep-26</v>
      </c>
      <c r="M73" s="99" t="str">
        <f t="shared" si="17"/>
        <v>okt-26</v>
      </c>
      <c r="N73" s="99" t="str">
        <f t="shared" si="17"/>
        <v>nov-26</v>
      </c>
      <c r="O73" s="99" t="str">
        <f t="shared" si="17"/>
        <v>dec-26</v>
      </c>
      <c r="P73" s="99" t="s">
        <v>46</v>
      </c>
      <c r="Q73" s="103"/>
    </row>
    <row r="74" spans="1:17" ht="25" x14ac:dyDescent="0.25">
      <c r="A74" s="131" t="s">
        <v>185</v>
      </c>
      <c r="B74" s="129"/>
      <c r="C74" s="144"/>
      <c r="D74" s="376">
        <f>'Beräkningshjälp Avskrivningar'!B52</f>
        <v>0</v>
      </c>
      <c r="E74" s="376">
        <f>'Beräkningshjälp Avskrivningar'!C52</f>
        <v>0</v>
      </c>
      <c r="F74" s="376">
        <f>'Beräkningshjälp Avskrivningar'!D52</f>
        <v>0</v>
      </c>
      <c r="G74" s="376">
        <f>'Beräkningshjälp Avskrivningar'!E52</f>
        <v>0</v>
      </c>
      <c r="H74" s="376">
        <f>'Beräkningshjälp Avskrivningar'!F52</f>
        <v>0</v>
      </c>
      <c r="I74" s="376">
        <f>'Beräkningshjälp Avskrivningar'!G52</f>
        <v>0</v>
      </c>
      <c r="J74" s="376">
        <f>'Beräkningshjälp Avskrivningar'!H52</f>
        <v>0</v>
      </c>
      <c r="K74" s="376">
        <f>'Beräkningshjälp Avskrivningar'!I52</f>
        <v>0</v>
      </c>
      <c r="L74" s="376">
        <f>'Beräkningshjälp Avskrivningar'!J52</f>
        <v>0</v>
      </c>
      <c r="M74" s="376">
        <f>'Beräkningshjälp Avskrivningar'!K52</f>
        <v>0</v>
      </c>
      <c r="N74" s="376">
        <f>'Beräkningshjälp Avskrivningar'!L52</f>
        <v>0</v>
      </c>
      <c r="O74" s="376">
        <f>'Beräkningshjälp Avskrivningar'!M52</f>
        <v>0</v>
      </c>
      <c r="P74" s="107">
        <f>SUM(D74:O74)</f>
        <v>0</v>
      </c>
      <c r="Q74" s="100"/>
    </row>
    <row r="75" spans="1:17" s="2" customFormat="1" ht="26" x14ac:dyDescent="0.3">
      <c r="A75" s="92" t="s">
        <v>209</v>
      </c>
      <c r="B75" s="92"/>
      <c r="C75" s="93"/>
      <c r="D75" s="102">
        <f>D71-D74</f>
        <v>0</v>
      </c>
      <c r="E75" s="102">
        <f t="shared" ref="E75:O75" si="18">E71-E74</f>
        <v>0</v>
      </c>
      <c r="F75" s="102">
        <f t="shared" si="18"/>
        <v>0</v>
      </c>
      <c r="G75" s="102">
        <f t="shared" si="18"/>
        <v>0</v>
      </c>
      <c r="H75" s="102">
        <f t="shared" si="18"/>
        <v>0</v>
      </c>
      <c r="I75" s="102">
        <f t="shared" si="18"/>
        <v>0</v>
      </c>
      <c r="J75" s="102">
        <f t="shared" si="18"/>
        <v>0</v>
      </c>
      <c r="K75" s="102">
        <f t="shared" si="18"/>
        <v>0</v>
      </c>
      <c r="L75" s="102">
        <f t="shared" si="18"/>
        <v>0</v>
      </c>
      <c r="M75" s="102">
        <f t="shared" si="18"/>
        <v>0</v>
      </c>
      <c r="N75" s="102">
        <f t="shared" si="18"/>
        <v>0</v>
      </c>
      <c r="O75" s="102">
        <f t="shared" si="18"/>
        <v>0</v>
      </c>
      <c r="P75" s="102">
        <f>SUM(D75:O75)</f>
        <v>0</v>
      </c>
      <c r="Q75" s="103"/>
    </row>
    <row r="76" spans="1:17" s="2" customFormat="1" ht="13" x14ac:dyDescent="0.3">
      <c r="A76" s="95"/>
      <c r="B76" s="95"/>
      <c r="C76" s="87"/>
      <c r="D76" s="103"/>
      <c r="E76" s="103"/>
      <c r="F76" s="103"/>
      <c r="G76" s="103"/>
      <c r="H76" s="103"/>
      <c r="I76" s="103"/>
      <c r="J76" s="103"/>
      <c r="K76" s="103"/>
      <c r="L76" s="103"/>
      <c r="M76" s="103"/>
      <c r="N76" s="103"/>
      <c r="O76" s="103"/>
      <c r="P76" s="103"/>
      <c r="Q76" s="103"/>
    </row>
    <row r="77" spans="1:17" s="2" customFormat="1" ht="13" x14ac:dyDescent="0.3">
      <c r="A77" s="95"/>
      <c r="B77" s="95"/>
      <c r="C77" s="87"/>
      <c r="D77" s="103"/>
      <c r="E77" s="103"/>
      <c r="F77" s="103"/>
      <c r="G77" s="103"/>
      <c r="H77" s="103"/>
      <c r="I77" s="103"/>
      <c r="J77" s="103"/>
      <c r="K77" s="103"/>
      <c r="L77" s="103"/>
      <c r="M77" s="103"/>
      <c r="N77" s="103"/>
      <c r="O77" s="103"/>
      <c r="P77" s="103"/>
      <c r="Q77" s="103"/>
    </row>
    <row r="78" spans="1:17" x14ac:dyDescent="0.25">
      <c r="A78" s="131" t="s">
        <v>21</v>
      </c>
      <c r="B78" s="129"/>
      <c r="C78" s="144"/>
      <c r="D78" s="33">
        <f>-'Likvid Bud År2'!F104-'Likvid Bud År2'!F108</f>
        <v>0</v>
      </c>
      <c r="E78" s="33">
        <f>-'Likvid Bud År2'!G104-'Likvid Bud År2'!G108</f>
        <v>0</v>
      </c>
      <c r="F78" s="33">
        <f>-'Likvid Bud År2'!H104-'Likvid Bud År2'!H108</f>
        <v>0</v>
      </c>
      <c r="G78" s="33">
        <f>-'Likvid Bud År2'!I104-'Likvid Bud År2'!I108</f>
        <v>0</v>
      </c>
      <c r="H78" s="33">
        <f>-'Likvid Bud År2'!J104-'Likvid Bud År2'!J108</f>
        <v>0</v>
      </c>
      <c r="I78" s="33">
        <f>-'Likvid Bud År2'!K104-'Likvid Bud År2'!K108</f>
        <v>0</v>
      </c>
      <c r="J78" s="33">
        <f>-'Likvid Bud År2'!L104-'Likvid Bud År2'!L108</f>
        <v>0</v>
      </c>
      <c r="K78" s="33">
        <f>-'Likvid Bud År2'!M104-'Likvid Bud År2'!M108</f>
        <v>0</v>
      </c>
      <c r="L78" s="33">
        <f>-'Likvid Bud År2'!N104-'Likvid Bud År2'!N108</f>
        <v>0</v>
      </c>
      <c r="M78" s="33">
        <f>-'Likvid Bud År2'!O104-'Likvid Bud År2'!O108</f>
        <v>0</v>
      </c>
      <c r="N78" s="33">
        <f>-'Likvid Bud År2'!P104-'Likvid Bud År2'!P108</f>
        <v>0</v>
      </c>
      <c r="O78" s="33">
        <f>-'Likvid Bud År2'!Q104-'Likvid Bud År2'!Q108</f>
        <v>0</v>
      </c>
      <c r="P78" s="107">
        <f>SUM(D78:O78)</f>
        <v>0</v>
      </c>
      <c r="Q78" s="100"/>
    </row>
    <row r="79" spans="1:17" x14ac:dyDescent="0.25">
      <c r="A79" s="100"/>
      <c r="B79" s="100"/>
      <c r="C79" s="100"/>
      <c r="D79" s="100"/>
      <c r="E79" s="100"/>
      <c r="F79" s="100"/>
      <c r="G79" s="100"/>
      <c r="H79" s="100"/>
      <c r="I79" s="100"/>
      <c r="J79" s="100"/>
      <c r="K79" s="100"/>
      <c r="L79" s="100"/>
      <c r="M79" s="100"/>
      <c r="N79" s="100"/>
      <c r="O79" s="100"/>
      <c r="P79" s="100"/>
      <c r="Q79" s="100"/>
    </row>
    <row r="80" spans="1:17" s="2" customFormat="1" ht="13" x14ac:dyDescent="0.3">
      <c r="A80" s="92" t="s">
        <v>31</v>
      </c>
      <c r="B80" s="92"/>
      <c r="C80" s="93"/>
      <c r="D80" s="102">
        <f t="shared" ref="D80:O80" si="19">D75-D78</f>
        <v>0</v>
      </c>
      <c r="E80" s="102">
        <f t="shared" si="19"/>
        <v>0</v>
      </c>
      <c r="F80" s="102">
        <f t="shared" si="19"/>
        <v>0</v>
      </c>
      <c r="G80" s="102">
        <f t="shared" si="19"/>
        <v>0</v>
      </c>
      <c r="H80" s="102">
        <f t="shared" si="19"/>
        <v>0</v>
      </c>
      <c r="I80" s="102">
        <f t="shared" si="19"/>
        <v>0</v>
      </c>
      <c r="J80" s="102">
        <f t="shared" si="19"/>
        <v>0</v>
      </c>
      <c r="K80" s="102">
        <f t="shared" si="19"/>
        <v>0</v>
      </c>
      <c r="L80" s="102">
        <f t="shared" si="19"/>
        <v>0</v>
      </c>
      <c r="M80" s="102">
        <f t="shared" si="19"/>
        <v>0</v>
      </c>
      <c r="N80" s="102">
        <f t="shared" si="19"/>
        <v>0</v>
      </c>
      <c r="O80" s="102">
        <f t="shared" si="19"/>
        <v>0</v>
      </c>
      <c r="P80" s="102">
        <f>SUM(D80:O80)</f>
        <v>0</v>
      </c>
      <c r="Q80" s="10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5" customHeight="1" x14ac:dyDescent="0.25">
      <c r="A87"/>
      <c r="B87"/>
    </row>
    <row r="88" spans="1:17" ht="24.5" customHeight="1" x14ac:dyDescent="0.25">
      <c r="A88"/>
      <c r="B88"/>
    </row>
    <row r="89" spans="1:17" x14ac:dyDescent="0.25">
      <c r="A89"/>
      <c r="B89"/>
    </row>
    <row r="90" spans="1:17" x14ac:dyDescent="0.25">
      <c r="A90"/>
      <c r="B90"/>
    </row>
  </sheetData>
  <sheetProtection sheet="1" formatCells="0" formatColumns="0" formatRows="0"/>
  <mergeCells count="3">
    <mergeCell ref="A25:D25"/>
    <mergeCell ref="B73:C73"/>
    <mergeCell ref="E2:F2"/>
  </mergeCells>
  <phoneticPr fontId="45" type="noConversion"/>
  <conditionalFormatting sqref="D27:O27">
    <cfRule type="expression" dxfId="11" priority="2">
      <formula>IF(LagerHantering=2,TRUE,FALSE)</formula>
    </cfRule>
  </conditionalFormatting>
  <conditionalFormatting sqref="P27">
    <cfRule type="expression" dxfId="10" priority="1">
      <formula>IF(LagerHantering=2,TRUE,FALSE)</formula>
    </cfRule>
  </conditionalFormatting>
  <dataValidations count="2">
    <dataValidation type="list" allowBlank="1" showInputMessage="1" showErrorMessage="1" sqref="C38:C54 C5:C12 C16:C21" xr:uid="{00000000-0002-0000-0500-000000000000}">
      <formula1>TblKredTid</formula1>
    </dataValidation>
    <dataValidation type="list" allowBlank="1" showInputMessage="1" showErrorMessage="1" sqref="B38:B54 B66 B68 B5:B12 B16:B21" xr:uid="{00000000-0002-0000-0500-000001000000}">
      <formula1>TblIntTyp</formula1>
    </dataValidation>
  </dataValidations>
  <hyperlinks>
    <hyperlink ref="B73:C73" location="CalcHelpDep" display="Beräkn hjälp Avskrivn" xr:uid="{00000000-0004-0000-0500-000000000000}"/>
  </hyperlinks>
  <pageMargins left="0.23622047244094491" right="0.23622047244094491" top="0.74803149606299213" bottom="0.74803149606299213" header="0.31496062992125984" footer="0.31496062992125984"/>
  <headerFooter>
    <oddFooter>&amp;L_x000D_&amp;1#&amp;"Calibri"&amp;10&amp;K000000 Intern information</oddFooter>
  </headerFooter>
  <rowBreaks count="2" manualBreakCount="2">
    <brk id="35" max="16383" man="1"/>
    <brk id="56" max="16383" man="1"/>
  </rowBreaks>
  <legacy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tabColor theme="8"/>
  </sheetPr>
  <dimension ref="A1:G80"/>
  <sheetViews>
    <sheetView showGridLines="0" topLeftCell="A29" zoomScale="90" zoomScaleNormal="90" zoomScalePageLayoutView="90" workbookViewId="0">
      <selection activeCell="K103" sqref="K103"/>
    </sheetView>
  </sheetViews>
  <sheetFormatPr defaultColWidth="8.36328125" defaultRowHeight="12.5" x14ac:dyDescent="0.25"/>
  <cols>
    <col min="1" max="1" width="45.453125" style="54" customWidth="1"/>
    <col min="2" max="2" width="16" style="54" customWidth="1"/>
    <col min="3" max="3" width="1.6328125" style="54" customWidth="1"/>
    <col min="4" max="16384" width="8.36328125" style="54"/>
  </cols>
  <sheetData>
    <row r="1" spans="1:6" ht="15.5" x14ac:dyDescent="0.35">
      <c r="A1" s="134" t="s">
        <v>95</v>
      </c>
      <c r="B1" s="135"/>
      <c r="C1" s="135"/>
    </row>
    <row r="2" spans="1:6" ht="13" x14ac:dyDescent="0.3">
      <c r="A2" s="87" t="str">
        <f>"Alla belopp "&amp;Kapitalbehov!$F$5</f>
        <v>Alla belopp kronor (kr)</v>
      </c>
      <c r="B2" s="137" t="s">
        <v>179</v>
      </c>
      <c r="C2" s="135"/>
    </row>
    <row r="3" spans="1:6" x14ac:dyDescent="0.25">
      <c r="A3" s="135" t="s">
        <v>96</v>
      </c>
      <c r="B3" s="61">
        <f>'Res Bud År1'!H3</f>
        <v>2025</v>
      </c>
      <c r="C3" s="135"/>
    </row>
    <row r="4" spans="1:6" x14ac:dyDescent="0.25">
      <c r="A4" s="135"/>
      <c r="B4" s="138"/>
      <c r="C4" s="138"/>
      <c r="F4" s="252" t="s">
        <v>323</v>
      </c>
    </row>
    <row r="5" spans="1:6" ht="13" x14ac:dyDescent="0.3">
      <c r="A5" s="136" t="s">
        <v>97</v>
      </c>
      <c r="B5" s="138"/>
      <c r="C5" s="138"/>
    </row>
    <row r="6" spans="1:6" x14ac:dyDescent="0.25">
      <c r="A6" s="139" t="s">
        <v>98</v>
      </c>
      <c r="B6" s="58"/>
      <c r="C6" s="138"/>
    </row>
    <row r="7" spans="1:6" x14ac:dyDescent="0.25">
      <c r="A7" s="139" t="s">
        <v>99</v>
      </c>
      <c r="B7" s="58"/>
      <c r="C7" s="138"/>
    </row>
    <row r="8" spans="1:6" x14ac:dyDescent="0.25">
      <c r="A8" s="139" t="s">
        <v>100</v>
      </c>
      <c r="B8" s="58"/>
      <c r="C8" s="138"/>
    </row>
    <row r="9" spans="1:6" x14ac:dyDescent="0.25">
      <c r="A9" s="140" t="s">
        <v>101</v>
      </c>
      <c r="B9" s="59"/>
      <c r="C9" s="138"/>
    </row>
    <row r="10" spans="1:6" ht="13" x14ac:dyDescent="0.3">
      <c r="A10" s="259" t="s">
        <v>102</v>
      </c>
      <c r="B10" s="260">
        <f>SUM(B6:B9)</f>
        <v>0</v>
      </c>
      <c r="C10" s="138"/>
    </row>
    <row r="11" spans="1:6" ht="13" x14ac:dyDescent="0.3">
      <c r="A11" s="136"/>
      <c r="B11" s="138"/>
      <c r="C11" s="138"/>
    </row>
    <row r="12" spans="1:6" x14ac:dyDescent="0.25">
      <c r="A12" s="250" t="s">
        <v>103</v>
      </c>
      <c r="B12" s="58"/>
      <c r="C12" s="138"/>
    </row>
    <row r="13" spans="1:6" x14ac:dyDescent="0.25">
      <c r="A13" s="250" t="s">
        <v>318</v>
      </c>
      <c r="B13" s="58"/>
      <c r="C13" s="138"/>
    </row>
    <row r="14" spans="1:6" x14ac:dyDescent="0.25">
      <c r="A14" s="139" t="s">
        <v>105</v>
      </c>
      <c r="B14" s="58"/>
      <c r="C14" s="138"/>
      <c r="D14" s="54" t="s">
        <v>317</v>
      </c>
    </row>
    <row r="15" spans="1:6" x14ac:dyDescent="0.25">
      <c r="A15" s="265" t="s">
        <v>106</v>
      </c>
      <c r="B15" s="58"/>
      <c r="C15" s="138"/>
      <c r="D15" s="54" t="s">
        <v>317</v>
      </c>
    </row>
    <row r="16" spans="1:6" x14ac:dyDescent="0.25">
      <c r="A16" s="139" t="s">
        <v>107</v>
      </c>
      <c r="B16" s="58"/>
      <c r="C16" s="138"/>
      <c r="D16" s="54" t="s">
        <v>317</v>
      </c>
    </row>
    <row r="17" spans="1:6" x14ac:dyDescent="0.25">
      <c r="A17" s="250" t="s">
        <v>108</v>
      </c>
      <c r="B17" s="58"/>
      <c r="C17" s="138"/>
    </row>
    <row r="18" spans="1:6" x14ac:dyDescent="0.25">
      <c r="A18" s="143" t="s">
        <v>109</v>
      </c>
      <c r="B18" s="60"/>
      <c r="C18" s="138"/>
    </row>
    <row r="19" spans="1:6" ht="13" x14ac:dyDescent="0.3">
      <c r="A19" s="249" t="s">
        <v>110</v>
      </c>
      <c r="B19" s="142">
        <f>SUM(B12:B18)</f>
        <v>0</v>
      </c>
      <c r="C19" s="138"/>
      <c r="F19" s="55"/>
    </row>
    <row r="20" spans="1:6" ht="13" x14ac:dyDescent="0.3">
      <c r="A20" s="136"/>
      <c r="B20" s="138"/>
      <c r="C20" s="138"/>
      <c r="F20" s="55"/>
    </row>
    <row r="21" spans="1:6" ht="13" x14ac:dyDescent="0.3">
      <c r="A21" s="141" t="s">
        <v>111</v>
      </c>
      <c r="B21" s="142">
        <f>B10+B19</f>
        <v>0</v>
      </c>
      <c r="C21" s="138"/>
      <c r="F21" s="55"/>
    </row>
    <row r="22" spans="1:6" x14ac:dyDescent="0.25">
      <c r="A22" s="250" t="s">
        <v>112</v>
      </c>
      <c r="B22" s="58"/>
      <c r="C22" s="138"/>
    </row>
    <row r="23" spans="1:6" x14ac:dyDescent="0.25">
      <c r="A23" s="250" t="s">
        <v>319</v>
      </c>
      <c r="B23" s="58"/>
      <c r="C23" s="138"/>
    </row>
    <row r="24" spans="1:6" x14ac:dyDescent="0.25">
      <c r="A24" s="139" t="s">
        <v>114</v>
      </c>
      <c r="B24" s="58"/>
      <c r="C24" s="138"/>
      <c r="D24" s="54" t="s">
        <v>320</v>
      </c>
    </row>
    <row r="25" spans="1:6" x14ac:dyDescent="0.25">
      <c r="A25" s="139" t="s">
        <v>115</v>
      </c>
      <c r="B25" s="58"/>
      <c r="C25" s="138"/>
    </row>
    <row r="26" spans="1:6" x14ac:dyDescent="0.25">
      <c r="A26" s="139" t="s">
        <v>116</v>
      </c>
      <c r="B26" s="58"/>
      <c r="C26" s="138"/>
      <c r="D26" s="54" t="s">
        <v>320</v>
      </c>
    </row>
    <row r="27" spans="1:6" x14ac:dyDescent="0.25">
      <c r="A27" s="139" t="s">
        <v>117</v>
      </c>
      <c r="B27" s="58"/>
      <c r="C27" s="138"/>
      <c r="D27" s="54" t="s">
        <v>320</v>
      </c>
    </row>
    <row r="28" spans="1:6" x14ac:dyDescent="0.25">
      <c r="A28" s="143" t="s">
        <v>263</v>
      </c>
      <c r="B28" s="60"/>
      <c r="C28" s="138"/>
      <c r="D28" s="54" t="s">
        <v>320</v>
      </c>
    </row>
    <row r="29" spans="1:6" ht="13" x14ac:dyDescent="0.3">
      <c r="A29" s="141" t="s">
        <v>118</v>
      </c>
      <c r="B29" s="142">
        <f>SUM(B22:B28)</f>
        <v>0</v>
      </c>
      <c r="C29" s="138"/>
    </row>
    <row r="30" spans="1:6" ht="13" x14ac:dyDescent="0.3">
      <c r="A30" s="136"/>
      <c r="B30" s="138"/>
      <c r="C30" s="138"/>
    </row>
    <row r="31" spans="1:6" x14ac:dyDescent="0.25">
      <c r="A31" s="139" t="s">
        <v>119</v>
      </c>
      <c r="B31" s="58"/>
      <c r="C31" s="138"/>
    </row>
    <row r="32" spans="1:6" x14ac:dyDescent="0.25">
      <c r="A32" s="139" t="s">
        <v>120</v>
      </c>
      <c r="B32" s="58"/>
      <c r="C32" s="138"/>
    </row>
    <row r="33" spans="1:3" x14ac:dyDescent="0.25">
      <c r="A33" s="250" t="s">
        <v>321</v>
      </c>
      <c r="B33" s="58"/>
      <c r="C33" s="138"/>
    </row>
    <row r="34" spans="1:3" x14ac:dyDescent="0.25">
      <c r="A34" s="250" t="s">
        <v>322</v>
      </c>
      <c r="B34" s="58"/>
      <c r="C34" s="138"/>
    </row>
    <row r="35" spans="1:3" x14ac:dyDescent="0.25">
      <c r="A35" s="251" t="s">
        <v>121</v>
      </c>
      <c r="B35" s="58"/>
      <c r="C35" s="138"/>
    </row>
    <row r="36" spans="1:3" x14ac:dyDescent="0.25">
      <c r="A36" s="139" t="s">
        <v>122</v>
      </c>
      <c r="B36" s="58"/>
      <c r="C36" s="138"/>
    </row>
    <row r="37" spans="1:3" x14ac:dyDescent="0.25">
      <c r="A37" s="139" t="s">
        <v>123</v>
      </c>
      <c r="B37" s="58"/>
      <c r="C37" s="138"/>
    </row>
    <row r="38" spans="1:3" x14ac:dyDescent="0.25">
      <c r="A38" s="143" t="s">
        <v>124</v>
      </c>
      <c r="B38" s="60"/>
      <c r="C38" s="138"/>
    </row>
    <row r="39" spans="1:3" ht="13" x14ac:dyDescent="0.3">
      <c r="A39" s="141" t="s">
        <v>125</v>
      </c>
      <c r="B39" s="142">
        <f>SUM(B31:B38)</f>
        <v>0</v>
      </c>
      <c r="C39" s="138"/>
    </row>
    <row r="40" spans="1:3" ht="13" x14ac:dyDescent="0.3">
      <c r="A40" s="136"/>
      <c r="B40" s="138"/>
      <c r="C40" s="138"/>
    </row>
    <row r="41" spans="1:3" x14ac:dyDescent="0.25">
      <c r="A41" s="139" t="s">
        <v>126</v>
      </c>
      <c r="B41" s="58"/>
      <c r="C41" s="138"/>
    </row>
    <row r="42" spans="1:3" x14ac:dyDescent="0.25">
      <c r="A42" s="139" t="s">
        <v>127</v>
      </c>
      <c r="B42" s="58"/>
      <c r="C42" s="138"/>
    </row>
    <row r="43" spans="1:3" x14ac:dyDescent="0.25">
      <c r="A43" s="139" t="s">
        <v>128</v>
      </c>
      <c r="B43" s="58"/>
      <c r="C43" s="138"/>
    </row>
    <row r="44" spans="1:3" x14ac:dyDescent="0.25">
      <c r="A44" s="143" t="s">
        <v>129</v>
      </c>
      <c r="B44" s="60"/>
      <c r="C44" s="138"/>
    </row>
    <row r="45" spans="1:3" ht="13" x14ac:dyDescent="0.3">
      <c r="A45" s="141" t="s">
        <v>130</v>
      </c>
      <c r="B45" s="142">
        <f>SUM(B41:B44)</f>
        <v>0</v>
      </c>
      <c r="C45" s="138"/>
    </row>
    <row r="46" spans="1:3" ht="13" x14ac:dyDescent="0.3">
      <c r="A46" s="136"/>
      <c r="B46" s="138"/>
      <c r="C46" s="138"/>
    </row>
    <row r="47" spans="1:3" ht="13" x14ac:dyDescent="0.3">
      <c r="A47" s="249" t="s">
        <v>131</v>
      </c>
      <c r="B47" s="142">
        <f>B45+B39+B29</f>
        <v>0</v>
      </c>
      <c r="C47" s="138"/>
    </row>
    <row r="48" spans="1:3" x14ac:dyDescent="0.25">
      <c r="A48" s="135"/>
      <c r="B48" s="138"/>
      <c r="C48" s="138"/>
    </row>
    <row r="49" spans="1:7" x14ac:dyDescent="0.25">
      <c r="A49" s="135" t="str">
        <f>IF(B49=0,"Balans Tillgångar Skulder Eget Kapital","Ej balanserat belopp")</f>
        <v>Balans Tillgångar Skulder Eget Kapital</v>
      </c>
      <c r="B49" s="207">
        <f>B21-B47</f>
        <v>0</v>
      </c>
      <c r="C49" s="138"/>
    </row>
    <row r="50" spans="1:7" x14ac:dyDescent="0.25">
      <c r="A50" s="135"/>
      <c r="B50" s="138"/>
      <c r="C50" s="138"/>
    </row>
    <row r="52" spans="1:7" x14ac:dyDescent="0.25">
      <c r="A52" s="266" t="s">
        <v>338</v>
      </c>
      <c r="B52" s="267">
        <f>-SUM('Likvid Bud År1'!R94:R96)</f>
        <v>0</v>
      </c>
      <c r="C52" s="266"/>
      <c r="D52" s="267">
        <f>SUM(B52:B53)</f>
        <v>0</v>
      </c>
      <c r="E52" s="266"/>
      <c r="F52"/>
      <c r="G52"/>
    </row>
    <row r="53" spans="1:7" ht="13" x14ac:dyDescent="0.3">
      <c r="A53" s="272" t="s">
        <v>346</v>
      </c>
      <c r="B53" s="267">
        <f>-'Res Bud År1'!P74</f>
        <v>0</v>
      </c>
      <c r="C53" s="266"/>
      <c r="D53" s="267"/>
      <c r="E53" s="266"/>
      <c r="F53"/>
      <c r="G53"/>
    </row>
    <row r="54" spans="1:7" x14ac:dyDescent="0.25">
      <c r="A54" s="266"/>
      <c r="B54" s="266"/>
      <c r="C54" s="266"/>
      <c r="D54" s="267"/>
      <c r="E54" s="266"/>
      <c r="F54"/>
      <c r="G54"/>
    </row>
    <row r="55" spans="1:7" x14ac:dyDescent="0.25">
      <c r="A55" s="266" t="s">
        <v>337</v>
      </c>
      <c r="B55" s="266"/>
      <c r="C55" s="266"/>
      <c r="D55" s="267">
        <f>'Res Bud År1'!P27</f>
        <v>0</v>
      </c>
      <c r="E55" s="266"/>
      <c r="F55"/>
      <c r="G55"/>
    </row>
    <row r="56" spans="1:7" x14ac:dyDescent="0.25">
      <c r="A56" s="266" t="s">
        <v>339</v>
      </c>
      <c r="B56" s="266"/>
      <c r="C56" s="266"/>
      <c r="D56" s="267">
        <f>'RR År1'!C13-'Likvid Bud År1'!R85</f>
        <v>0</v>
      </c>
      <c r="E56" s="266"/>
      <c r="F56"/>
      <c r="G56"/>
    </row>
    <row r="57" spans="1:7" x14ac:dyDescent="0.25">
      <c r="A57" s="266"/>
      <c r="B57" s="266"/>
      <c r="C57" s="266"/>
      <c r="D57" s="267"/>
      <c r="E57" s="266"/>
      <c r="F57"/>
      <c r="G57"/>
    </row>
    <row r="58" spans="1:7" x14ac:dyDescent="0.25">
      <c r="A58" s="266"/>
      <c r="B58" s="266"/>
      <c r="C58" s="266"/>
      <c r="D58" s="267"/>
      <c r="E58" s="266"/>
      <c r="F58"/>
      <c r="G58"/>
    </row>
    <row r="59" spans="1:7" x14ac:dyDescent="0.25">
      <c r="A59" s="266" t="s">
        <v>348</v>
      </c>
      <c r="B59" s="266"/>
      <c r="C59" s="266"/>
      <c r="D59" s="267">
        <f>'Likvid Bud År1'!Q147</f>
        <v>0</v>
      </c>
      <c r="E59" s="266"/>
      <c r="F59"/>
      <c r="G59"/>
    </row>
    <row r="60" spans="1:7" x14ac:dyDescent="0.25">
      <c r="A60" s="266"/>
      <c r="B60" s="266"/>
      <c r="C60" s="266"/>
      <c r="D60" s="267"/>
      <c r="E60" s="266"/>
      <c r="F60"/>
      <c r="G60"/>
    </row>
    <row r="61" spans="1:7" x14ac:dyDescent="0.25">
      <c r="A61" s="266"/>
      <c r="B61" s="266"/>
      <c r="C61" s="266"/>
      <c r="D61" s="267"/>
      <c r="E61" s="266"/>
      <c r="F61"/>
      <c r="G61"/>
    </row>
    <row r="62" spans="1:7" ht="13" x14ac:dyDescent="0.3">
      <c r="A62" s="274" t="s">
        <v>340</v>
      </c>
      <c r="B62" s="274"/>
      <c r="C62" s="274"/>
      <c r="D62" s="275">
        <f>SUM(D52:D59)</f>
        <v>0</v>
      </c>
      <c r="E62" s="266"/>
      <c r="F62"/>
      <c r="G62"/>
    </row>
    <row r="63" spans="1:7" x14ac:dyDescent="0.25">
      <c r="A63" s="268"/>
      <c r="B63" s="268"/>
      <c r="C63" s="268"/>
      <c r="D63" s="269"/>
      <c r="E63" s="268"/>
    </row>
    <row r="64" spans="1:7" x14ac:dyDescent="0.25">
      <c r="A64" s="270" t="s">
        <v>112</v>
      </c>
      <c r="B64" s="270"/>
      <c r="C64" s="270"/>
      <c r="D64" s="269">
        <f>Kapitalbehov!G29</f>
        <v>0</v>
      </c>
      <c r="E64" s="268"/>
    </row>
    <row r="65" spans="1:5" x14ac:dyDescent="0.25">
      <c r="A65" s="270" t="s">
        <v>263</v>
      </c>
      <c r="B65" s="270"/>
      <c r="C65" s="270"/>
      <c r="D65" s="269">
        <f>'Res Bud År1'!P80</f>
        <v>0</v>
      </c>
      <c r="E65" s="268"/>
    </row>
    <row r="66" spans="1:5" x14ac:dyDescent="0.25">
      <c r="A66" s="268"/>
      <c r="B66" s="268"/>
      <c r="C66" s="268"/>
      <c r="D66" s="269"/>
      <c r="E66" s="268"/>
    </row>
    <row r="67" spans="1:5" x14ac:dyDescent="0.25">
      <c r="A67" s="270" t="s">
        <v>341</v>
      </c>
      <c r="B67" s="269">
        <f>'Beräkningshjälp Lån'!N16</f>
        <v>0</v>
      </c>
      <c r="C67" s="270"/>
      <c r="D67" s="271">
        <f>SUM(B67:B68)</f>
        <v>0</v>
      </c>
      <c r="E67" s="268"/>
    </row>
    <row r="68" spans="1:5" ht="13" x14ac:dyDescent="0.3">
      <c r="A68" s="273" t="s">
        <v>347</v>
      </c>
      <c r="B68" s="269">
        <f>'Beräkningshjälp Lån'!N15</f>
        <v>0</v>
      </c>
      <c r="C68" s="270"/>
      <c r="D68" s="270"/>
      <c r="E68" s="268"/>
    </row>
    <row r="69" spans="1:5" x14ac:dyDescent="0.25">
      <c r="A69" s="268"/>
      <c r="B69" s="268"/>
      <c r="C69" s="268"/>
      <c r="D69" s="269"/>
      <c r="E69" s="268"/>
    </row>
    <row r="70" spans="1:5" x14ac:dyDescent="0.25">
      <c r="A70" s="270" t="s">
        <v>342</v>
      </c>
      <c r="B70" s="270"/>
      <c r="C70" s="270"/>
      <c r="D70" s="269"/>
      <c r="E70" s="268"/>
    </row>
    <row r="71" spans="1:5" x14ac:dyDescent="0.25">
      <c r="A71" s="270" t="s">
        <v>343</v>
      </c>
      <c r="B71" s="270"/>
      <c r="C71" s="270"/>
      <c r="D71" s="269">
        <f>SUM('Likvid Bud År1'!R117:R119)</f>
        <v>0</v>
      </c>
      <c r="E71" s="268"/>
    </row>
    <row r="72" spans="1:5" x14ac:dyDescent="0.25">
      <c r="A72" s="270" t="s">
        <v>344</v>
      </c>
      <c r="B72" s="270"/>
      <c r="C72" s="270"/>
      <c r="D72" s="269">
        <f>'Res Bud År1'!P69+'Likvid Bud År1'!R88</f>
        <v>0</v>
      </c>
      <c r="E72" s="268"/>
    </row>
    <row r="73" spans="1:5" x14ac:dyDescent="0.25">
      <c r="A73" s="268"/>
      <c r="B73" s="268"/>
      <c r="C73" s="268"/>
      <c r="D73" s="269"/>
      <c r="E73" s="268"/>
    </row>
    <row r="74" spans="1:5" x14ac:dyDescent="0.25">
      <c r="A74" s="270" t="s">
        <v>127</v>
      </c>
      <c r="B74" s="270"/>
      <c r="C74" s="270"/>
      <c r="D74" s="269">
        <f>'Res Bud År1'!P22+'Res Bud År1'!P55+'Likvid Bud År1'!R86+'Likvid Bud År1'!R87</f>
        <v>0</v>
      </c>
      <c r="E74" s="268"/>
    </row>
    <row r="75" spans="1:5" x14ac:dyDescent="0.25">
      <c r="A75" s="268"/>
      <c r="B75" s="268"/>
      <c r="C75" s="268"/>
      <c r="D75" s="269"/>
      <c r="E75" s="268"/>
    </row>
    <row r="76" spans="1:5" ht="13" x14ac:dyDescent="0.3">
      <c r="A76" s="276" t="s">
        <v>345</v>
      </c>
      <c r="B76" s="276"/>
      <c r="C76" s="276"/>
      <c r="D76" s="277">
        <f>SUM(D64:D74)</f>
        <v>0</v>
      </c>
      <c r="E76" s="268"/>
    </row>
    <row r="77" spans="1:5" x14ac:dyDescent="0.25">
      <c r="A77" s="268"/>
      <c r="B77" s="268"/>
      <c r="C77" s="268"/>
      <c r="D77" s="269"/>
      <c r="E77" s="268"/>
    </row>
    <row r="78" spans="1:5" x14ac:dyDescent="0.25">
      <c r="A78" s="268"/>
      <c r="B78" s="268"/>
      <c r="C78" s="268"/>
      <c r="D78" s="269"/>
      <c r="E78" s="268"/>
    </row>
    <row r="79" spans="1:5" x14ac:dyDescent="0.25">
      <c r="A79" s="270"/>
      <c r="B79" s="270"/>
      <c r="C79" s="270"/>
      <c r="D79" s="269"/>
      <c r="E79" s="268"/>
    </row>
    <row r="80" spans="1:5" x14ac:dyDescent="0.25">
      <c r="A80" s="268"/>
      <c r="B80" s="268"/>
      <c r="C80" s="268"/>
      <c r="D80" s="268"/>
      <c r="E80" s="268"/>
    </row>
  </sheetData>
  <sheetProtection formatCells="0" formatColumns="0" formatRows="0"/>
  <hyperlinks>
    <hyperlink ref="F4" r:id="rId1" xr:uid="{00000000-0004-0000-0600-000000000000}"/>
  </hyperlinks>
  <pageMargins left="0.70866141732283472" right="0.70866141732283472" top="1.3385826771653544" bottom="0.74803149606299213" header="0.31496062992125984" footer="0.31496062992125984"/>
  <headerFooter>
    <oddFooter>&amp;L_x000D_&amp;1#&amp;"Calibri"&amp;10&amp;K000000 Intern information</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6">
    <tabColor theme="8"/>
  </sheetPr>
  <dimension ref="A1:Y88"/>
  <sheetViews>
    <sheetView showGridLines="0" topLeftCell="A29" zoomScale="90" zoomScaleNormal="90" zoomScalePageLayoutView="90" workbookViewId="0">
      <selection activeCell="F113" sqref="F113"/>
    </sheetView>
  </sheetViews>
  <sheetFormatPr defaultColWidth="8.81640625" defaultRowHeight="12.5" outlineLevelRow="1" x14ac:dyDescent="0.25"/>
  <cols>
    <col min="1" max="1" width="29.36328125" bestFit="1" customWidth="1"/>
    <col min="2" max="2" width="9.6328125" bestFit="1" customWidth="1"/>
    <col min="6" max="6" width="9.6328125" bestFit="1" customWidth="1"/>
    <col min="9" max="10" width="8.36328125" bestFit="1" customWidth="1"/>
    <col min="11" max="25" width="9.6328125" bestFit="1" customWidth="1"/>
  </cols>
  <sheetData>
    <row r="1" spans="1:25" hidden="1" outlineLevel="1" x14ac:dyDescent="0.25"/>
    <row r="2" spans="1:25" hidden="1" outlineLevel="1" x14ac:dyDescent="0.25"/>
    <row r="3" spans="1:25" hidden="1" outlineLevel="1" x14ac:dyDescent="0.25">
      <c r="B3" t="s">
        <v>138</v>
      </c>
    </row>
    <row r="4" spans="1:25" hidden="1" outlineLevel="1" x14ac:dyDescent="0.25">
      <c r="B4" s="34" t="s">
        <v>144</v>
      </c>
      <c r="C4" s="34" t="s">
        <v>145</v>
      </c>
      <c r="D4" s="34" t="s">
        <v>146</v>
      </c>
      <c r="E4" s="34" t="s">
        <v>147</v>
      </c>
      <c r="F4" s="34" t="s">
        <v>148</v>
      </c>
      <c r="G4" s="34" t="s">
        <v>149</v>
      </c>
      <c r="H4" s="34" t="s">
        <v>150</v>
      </c>
      <c r="I4" s="34" t="s">
        <v>151</v>
      </c>
      <c r="J4" s="34" t="s">
        <v>152</v>
      </c>
      <c r="K4" s="34" t="s">
        <v>153</v>
      </c>
      <c r="L4" s="34" t="s">
        <v>154</v>
      </c>
      <c r="M4" s="34" t="s">
        <v>155</v>
      </c>
      <c r="N4" s="34" t="s">
        <v>156</v>
      </c>
      <c r="O4" s="34" t="s">
        <v>157</v>
      </c>
      <c r="P4" s="34" t="s">
        <v>158</v>
      </c>
      <c r="Q4" s="34" t="s">
        <v>159</v>
      </c>
      <c r="R4" s="34" t="s">
        <v>160</v>
      </c>
      <c r="S4" s="34" t="s">
        <v>161</v>
      </c>
      <c r="T4" s="34" t="s">
        <v>162</v>
      </c>
      <c r="U4" s="34" t="s">
        <v>163</v>
      </c>
      <c r="V4" s="34" t="s">
        <v>164</v>
      </c>
      <c r="W4" s="34" t="s">
        <v>165</v>
      </c>
      <c r="X4" s="34" t="s">
        <v>166</v>
      </c>
      <c r="Y4" s="34" t="s">
        <v>167</v>
      </c>
    </row>
    <row r="5" spans="1:25" hidden="1" outlineLevel="1" x14ac:dyDescent="0.25">
      <c r="A5" t="s">
        <v>140</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139</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83</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187</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178</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168</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177</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89</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92</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141</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142</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143</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86</v>
      </c>
      <c r="F20" t="s">
        <v>87</v>
      </c>
      <c r="I20" s="3"/>
      <c r="J20" s="3"/>
      <c r="K20" s="3"/>
      <c r="L20" s="3"/>
      <c r="M20" s="3"/>
      <c r="N20" s="3"/>
      <c r="O20" s="3"/>
      <c r="P20" s="3"/>
      <c r="Q20" s="3"/>
      <c r="R20" s="3"/>
      <c r="S20" s="3"/>
      <c r="T20" s="3"/>
      <c r="U20" s="3"/>
      <c r="V20" s="3"/>
      <c r="W20" s="3"/>
      <c r="X20" s="3"/>
      <c r="Y20" s="3"/>
    </row>
    <row r="21" spans="1:25" hidden="1" outlineLevel="1" x14ac:dyDescent="0.25">
      <c r="B21" t="s">
        <v>0</v>
      </c>
      <c r="C21" t="s">
        <v>89</v>
      </c>
      <c r="F21" t="s">
        <v>0</v>
      </c>
      <c r="G21" t="s">
        <v>89</v>
      </c>
    </row>
    <row r="22" spans="1:25" hidden="1" outlineLevel="1" x14ac:dyDescent="0.25">
      <c r="A22" t="s">
        <v>0</v>
      </c>
      <c r="B22" s="3">
        <f>'Res Bud År1'!$P$13</f>
        <v>0</v>
      </c>
      <c r="E22" t="s">
        <v>0</v>
      </c>
      <c r="F22" s="3">
        <f>'Res Bud År2'!$P$13</f>
        <v>0</v>
      </c>
    </row>
    <row r="23" spans="1:25" hidden="1" outlineLevel="1" x14ac:dyDescent="0.25">
      <c r="A23" t="s">
        <v>88</v>
      </c>
      <c r="C23" s="3">
        <f>'Res Bud År1'!$P$22</f>
        <v>0</v>
      </c>
      <c r="E23" t="s">
        <v>88</v>
      </c>
      <c r="G23" s="3">
        <f>'Res Bud År2'!$P$22</f>
        <v>0</v>
      </c>
    </row>
    <row r="24" spans="1:25" hidden="1" outlineLevel="1" x14ac:dyDescent="0.25">
      <c r="A24" t="s">
        <v>91</v>
      </c>
      <c r="C24" s="3">
        <f>'Res Bud År1'!$P$55</f>
        <v>0</v>
      </c>
      <c r="E24" t="s">
        <v>91</v>
      </c>
      <c r="G24" s="3">
        <f>'Res Bud År2'!$P$55</f>
        <v>0</v>
      </c>
    </row>
    <row r="25" spans="1:25" hidden="1" outlineLevel="1" x14ac:dyDescent="0.25">
      <c r="A25" t="s">
        <v>90</v>
      </c>
      <c r="C25" s="3">
        <f>'Res Bud År1'!$P$69</f>
        <v>0</v>
      </c>
      <c r="E25" t="s">
        <v>90</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181</v>
      </c>
    </row>
    <row r="31" spans="1:25" ht="13" x14ac:dyDescent="0.3">
      <c r="A31">
        <f>FtgNamn</f>
        <v>0</v>
      </c>
      <c r="H31" s="8" t="str">
        <f>"Alla belopp "&amp;Kapitalbehov!$F$5</f>
        <v>Alla belopp kronor (kr)</v>
      </c>
    </row>
    <row r="52" spans="1:1" ht="15.5" x14ac:dyDescent="0.35">
      <c r="A52" s="43" t="s">
        <v>169</v>
      </c>
    </row>
    <row r="88" spans="1:1" ht="15.5" x14ac:dyDescent="0.35">
      <c r="A88" s="43"/>
    </row>
  </sheetData>
  <sheetProtection formatCells="0" formatColumns="0" formatRows="0"/>
  <pageMargins left="0.43307086614173229" right="0.23622047244094491" top="0.74803149606299213" bottom="0.74803149606299213" header="0.31496062992125984" footer="0.31496062992125984"/>
  <headerFooter>
    <oddFooter>&amp;L_x000D_&amp;1#&amp;"Calibri"&amp;10&amp;K000000 Intern information</oddFooter>
  </headerFooter>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AO148"/>
  <sheetViews>
    <sheetView showGridLines="0" showZeros="0" topLeftCell="A81" workbookViewId="0">
      <selection activeCell="F94" sqref="F94"/>
    </sheetView>
  </sheetViews>
  <sheetFormatPr defaultColWidth="8.6328125" defaultRowHeight="12.5" outlineLevelRow="1" x14ac:dyDescent="0.25"/>
  <cols>
    <col min="1" max="1" width="28.453125" style="4" customWidth="1"/>
    <col min="2" max="2" width="7.36328125" style="4" hidden="1" customWidth="1"/>
    <col min="3" max="4" width="7.6328125" style="4" customWidth="1"/>
    <col min="5" max="5" width="7.6328125" customWidth="1"/>
    <col min="6" max="6" width="11" customWidth="1" collapsed="1"/>
    <col min="7" max="18" width="11" customWidth="1"/>
    <col min="19" max="19" width="2.453125" customWidth="1"/>
    <col min="20" max="20" width="24.36328125" customWidth="1"/>
    <col min="27" max="35" width="9.1796875" customWidth="1"/>
  </cols>
  <sheetData>
    <row r="1" spans="1:35" ht="18" x14ac:dyDescent="0.4">
      <c r="A1" s="85" t="str">
        <f>"Likviditetsbudget enskild firma/HB "&amp;'Res Bud År2'!D4&amp;" till "&amp;'Res Bud År2'!O4</f>
        <v>Likviditetsbudget enskild firma/HB jan-26 till dec-26</v>
      </c>
      <c r="B1" s="85"/>
      <c r="C1" s="85"/>
      <c r="D1" s="85"/>
      <c r="E1" s="86"/>
      <c r="F1" s="86"/>
      <c r="G1" s="86"/>
      <c r="H1" s="86"/>
      <c r="I1" s="86"/>
      <c r="J1" s="86"/>
      <c r="K1" s="86"/>
      <c r="L1" s="86"/>
      <c r="M1" s="86"/>
      <c r="N1" s="86"/>
      <c r="O1" s="86"/>
      <c r="P1" s="86"/>
      <c r="Q1" s="86"/>
      <c r="R1" s="86"/>
      <c r="S1" s="133"/>
    </row>
    <row r="2" spans="1:35" ht="18" customHeight="1" x14ac:dyDescent="0.35">
      <c r="A2" s="127">
        <f>FtgNamn</f>
        <v>0</v>
      </c>
      <c r="B2" s="127"/>
      <c r="C2" s="127"/>
      <c r="D2" s="127"/>
      <c r="E2" s="398">
        <f>Kapitalbehov!D2</f>
        <v>0</v>
      </c>
      <c r="F2" s="398"/>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99" t="str">
        <f>'Res Bud År2'!D$4</f>
        <v>jan-26</v>
      </c>
      <c r="G4" s="99" t="str">
        <f>'Res Bud År2'!E$4</f>
        <v>feb-26</v>
      </c>
      <c r="H4" s="99" t="str">
        <f>'Res Bud År2'!F$4</f>
        <v>mar-26</v>
      </c>
      <c r="I4" s="99" t="str">
        <f>'Res Bud År2'!G$4</f>
        <v>apr-26</v>
      </c>
      <c r="J4" s="99" t="str">
        <f>'Res Bud År2'!H$4</f>
        <v>maj-26</v>
      </c>
      <c r="K4" s="99" t="str">
        <f>'Res Bud År2'!I$4</f>
        <v>jun-26</v>
      </c>
      <c r="L4" s="99" t="str">
        <f>'Res Bud År2'!J$4</f>
        <v>jul-26</v>
      </c>
      <c r="M4" s="99" t="str">
        <f>'Res Bud År2'!K$4</f>
        <v>aug-26</v>
      </c>
      <c r="N4" s="99" t="str">
        <f>'Res Bud År2'!L$4</f>
        <v>sep-26</v>
      </c>
      <c r="O4" s="99" t="str">
        <f>'Res Bud År2'!M$4</f>
        <v>okt-26</v>
      </c>
      <c r="P4" s="99" t="str">
        <f>'Res Bud År2'!N$4</f>
        <v>nov-26</v>
      </c>
      <c r="Q4" s="99" t="str">
        <f>'Res Bud År2'!O$4</f>
        <v>dec-26</v>
      </c>
      <c r="R4" s="99" t="s">
        <v>46</v>
      </c>
      <c r="S4" s="133"/>
      <c r="AA4" s="2"/>
      <c r="AB4" s="2"/>
      <c r="AC4" s="2"/>
      <c r="AD4" s="2"/>
      <c r="AE4" s="2"/>
      <c r="AF4" s="2"/>
      <c r="AG4" s="2"/>
      <c r="AH4" s="2"/>
      <c r="AI4" s="2"/>
    </row>
    <row r="5" spans="1:35" hidden="1" outlineLevel="1" x14ac:dyDescent="0.25">
      <c r="A5" s="94" t="s">
        <v>0</v>
      </c>
      <c r="B5" s="94"/>
      <c r="C5" s="94"/>
      <c r="D5" s="94"/>
      <c r="E5" s="98"/>
      <c r="F5" s="107">
        <f>IF(OR('Res Bud År2'!$C5="Kontant",'Res Bud År2'!$C5=""),'Res Bud År2'!$D5,0)
+IF('Res Bud År1'!$C5=30,'Res Bud År1'!$O5,0)+IF('Res Bud År1'!$C5=60,'Res Bud År1'!$N5,0)+IF('Res Bud År1'!$C5=90,'Res Bud År1'!$M5,0)</f>
        <v>0</v>
      </c>
      <c r="G5" s="107">
        <f>IF(OR('Res Bud År2'!$C5="Kontant",'Res Bud År2'!$C5=""),'Res Bud År2'!$E5,0)+IF('Res Bud År2'!$C5=30,'Res Bud År2'!$D5,0)
+IF('Res Bud År1'!$C5=60,'Res Bud År1'!$O5,0)+IF('Res Bud År1'!$C5=90,'Res Bud År1'!$N5,0)</f>
        <v>0</v>
      </c>
      <c r="H5" s="107">
        <f>IF(OR('Res Bud År2'!$C5="Kontant",'Res Bud År2'!$C5=""),'Res Bud År2'!$F5,0)+IF('Res Bud År2'!$C5=30,'Res Bud År2'!$E5,0)+IF('Res Bud År2'!$C5=60,'Res Bud År2'!$D5,0)
+IF('Res Bud År1'!$C5=90,'Res Bud År1'!$O5,0)</f>
        <v>0</v>
      </c>
      <c r="I5" s="107">
        <f>IF(OR('Res Bud År2'!$C5="Kontant",'Res Bud År2'!$C5=""),'Res Bud År2'!$G5,0)+IF('Res Bud År2'!$C5=30,'Res Bud År2'!$F5,0)+IF('Res Bud År2'!$C5=60,'Res Bud År2'!$E5,0)+IF('Res Bud År2'!$C5=90,'Res Bud År2'!$D5,0)</f>
        <v>0</v>
      </c>
      <c r="J5" s="107">
        <f>IF(OR('Res Bud År2'!$C5="Kontant",'Res Bud År2'!$C5=""),'Res Bud År2'!$H5,0)+IF('Res Bud År2'!$C5=30,'Res Bud År2'!$G5,0)+IF('Res Bud År2'!$C5=60,'Res Bud År2'!$F5,0)+IF('Res Bud År2'!$C5=90,'Res Bud År2'!$E5,0)</f>
        <v>0</v>
      </c>
      <c r="K5" s="107">
        <f>IF(OR('Res Bud År2'!$C5="Kontant",'Res Bud År2'!$C5=""),'Res Bud År2'!$I5,0)+IF('Res Bud År2'!$C5=30,'Res Bud År2'!$H5,0)+IF('Res Bud År2'!$C5=60,'Res Bud År2'!$G5,0)+IF('Res Bud År2'!$C5=90,'Res Bud År2'!$F5,0)</f>
        <v>0</v>
      </c>
      <c r="L5" s="107">
        <f>IF(OR('Res Bud År2'!$C5="Kontant",'Res Bud År2'!$C5=""),'Res Bud År2'!$J5,0)+IF('Res Bud År2'!$C5=30,'Res Bud År2'!$I5,0)+IF('Res Bud År2'!$C5=60,'Res Bud År2'!$H5,0)+IF('Res Bud År2'!$C5=90,'Res Bud År2'!$G5,0)</f>
        <v>0</v>
      </c>
      <c r="M5" s="107">
        <f>IF(OR('Res Bud År2'!$C5="Kontant",'Res Bud År2'!$C5=""),'Res Bud År2'!$K5,0)+IF('Res Bud År2'!$C5=30,'Res Bud År2'!$J5,0)+IF('Res Bud År2'!$C5=60,'Res Bud År2'!$I5,0)+IF('Res Bud År2'!$C5=90,'Res Bud År2'!$H5,0)</f>
        <v>0</v>
      </c>
      <c r="N5" s="107">
        <f>IF(OR('Res Bud År2'!$C5="Kontant",'Res Bud År2'!$C5=""),'Res Bud År2'!$L5,0)+IF('Res Bud År2'!$C5=30,'Res Bud År2'!$K5,0)+IF('Res Bud År2'!$C5=60,'Res Bud År2'!$J5,0)+IF('Res Bud År2'!$C5=90,'Res Bud År2'!$I5,0)</f>
        <v>0</v>
      </c>
      <c r="O5" s="107">
        <f>IF(OR('Res Bud År2'!$C5="Kontant",'Res Bud År2'!$C5=""),'Res Bud År2'!$M5,0)+IF('Res Bud År2'!$C5=30,'Res Bud År2'!$L5,0)+IF('Res Bud År2'!$C5=60,'Res Bud År2'!$K5,0)+IF('Res Bud År2'!$C5=90,'Res Bud År2'!$J5,0)</f>
        <v>0</v>
      </c>
      <c r="P5" s="107">
        <f>IF(OR('Res Bud År2'!$C5="Kontant",'Res Bud År2'!$C5=""),'Res Bud År2'!$N5,0)+IF('Res Bud År2'!$C5=30,'Res Bud År2'!$M5,0)+IF('Res Bud År2'!$C5=60,'Res Bud År2'!$L5,0)+IF('Res Bud År2'!$C5=90,'Res Bud År2'!$K5,0)</f>
        <v>0</v>
      </c>
      <c r="Q5" s="107">
        <f>IF(OR('Res Bud År2'!$C5="Kontant",'Res Bud År2'!$C5=""),'Res Bud År2'!$O5,0)+IF('Res Bud År2'!$C5=30,'Res Bud År2'!$N5,0)+IF('Res Bud År2'!$C5=60,'Res Bud År2'!$M5,0)+IF('Res Bud År2'!$C5=90,'Res Bud År2'!$L5,0)</f>
        <v>0</v>
      </c>
      <c r="R5" s="107">
        <f>SUM(F5:Q5)</f>
        <v>0</v>
      </c>
      <c r="S5" s="133"/>
    </row>
    <row r="6" spans="1:35" hidden="1" outlineLevel="1" x14ac:dyDescent="0.25">
      <c r="A6" s="94" t="s">
        <v>0</v>
      </c>
      <c r="B6" s="94"/>
      <c r="C6" s="94"/>
      <c r="D6" s="94"/>
      <c r="E6" s="98"/>
      <c r="F6" s="107">
        <f>IF(OR('Res Bud År2'!$C6="Kontant",'Res Bud År2'!$C6=""),'Res Bud År2'!$D6,0)
+IF('Res Bud År1'!$C6=30,'Res Bud År1'!$O6,0)+IF('Res Bud År1'!$C6=60,'Res Bud År1'!$N6,0)+IF('Res Bud År1'!$C6=90,'Res Bud År1'!$M6,0)</f>
        <v>0</v>
      </c>
      <c r="G6" s="107">
        <f>IF(OR('Res Bud År2'!$C6="Kontant",'Res Bud År2'!$C6=""),'Res Bud År2'!$E6,0)+IF('Res Bud År2'!$C6=30,'Res Bud År2'!$D6,0)
+IF('Res Bud År1'!$C6=60,'Res Bud År1'!$O6,0)+IF('Res Bud År1'!$C6=90,'Res Bud År1'!$N6,0)</f>
        <v>0</v>
      </c>
      <c r="H6" s="107">
        <f>IF(OR('Res Bud År2'!$C6="Kontant",'Res Bud År2'!$C6=""),'Res Bud År2'!$F6,0)+IF('Res Bud År2'!$C6=30,'Res Bud År2'!$E6,0)+IF('Res Bud År2'!$C6=60,'Res Bud År2'!$D6,0)
+IF('Res Bud År1'!$C6=90,'Res Bud År1'!$O6,0)</f>
        <v>0</v>
      </c>
      <c r="I6" s="107">
        <f>IF(OR('Res Bud År2'!$C6="Kontant",'Res Bud År2'!$C6=""),'Res Bud År2'!$G6,0)+IF('Res Bud År2'!$C6=30,'Res Bud År2'!$F6,0)+IF('Res Bud År2'!$C6=60,'Res Bud År2'!$E6,0)+IF('Res Bud År2'!$C6=90,'Res Bud År2'!$D6,0)</f>
        <v>0</v>
      </c>
      <c r="J6" s="107">
        <f>IF(OR('Res Bud År2'!$C6="Kontant",'Res Bud År2'!$C6=""),'Res Bud År2'!$H6,0)+IF('Res Bud År2'!$C6=30,'Res Bud År2'!$G6,0)+IF('Res Bud År2'!$C6=60,'Res Bud År2'!$F6,0)+IF('Res Bud År2'!$C6=90,'Res Bud År2'!$E6,0)</f>
        <v>0</v>
      </c>
      <c r="K6" s="107">
        <f>IF(OR('Res Bud År2'!$C6="Kontant",'Res Bud År2'!$C6=""),'Res Bud År2'!$I6,0)+IF('Res Bud År2'!$C6=30,'Res Bud År2'!$H6,0)+IF('Res Bud År2'!$C6=60,'Res Bud År2'!$G6,0)+IF('Res Bud År2'!$C6=90,'Res Bud År2'!$F6,0)</f>
        <v>0</v>
      </c>
      <c r="L6" s="107">
        <f>IF(OR('Res Bud År2'!$C6="Kontant",'Res Bud År2'!$C6=""),'Res Bud År2'!$J6,0)+IF('Res Bud År2'!$C6=30,'Res Bud År2'!$I6,0)+IF('Res Bud År2'!$C6=60,'Res Bud År2'!$H6,0)+IF('Res Bud År2'!$C6=90,'Res Bud År2'!$G6,0)</f>
        <v>0</v>
      </c>
      <c r="M6" s="107">
        <f>IF(OR('Res Bud År2'!$C6="Kontant",'Res Bud År2'!$C6=""),'Res Bud År2'!$K6,0)+IF('Res Bud År2'!$C6=30,'Res Bud År2'!$J6,0)+IF('Res Bud År2'!$C6=60,'Res Bud År2'!$I6,0)+IF('Res Bud År2'!$C6=90,'Res Bud År2'!$H6,0)</f>
        <v>0</v>
      </c>
      <c r="N6" s="107">
        <f>IF(OR('Res Bud År2'!$C6="Kontant",'Res Bud År2'!$C6=""),'Res Bud År2'!$L6,0)+IF('Res Bud År2'!$C6=30,'Res Bud År2'!$K6,0)+IF('Res Bud År2'!$C6=60,'Res Bud År2'!$J6,0)+IF('Res Bud År2'!$C6=90,'Res Bud År2'!$I6,0)</f>
        <v>0</v>
      </c>
      <c r="O6" s="107">
        <f>IF(OR('Res Bud År2'!$C6="Kontant",'Res Bud År2'!$C6=""),'Res Bud År2'!$M6,0)+IF('Res Bud År2'!$C6=30,'Res Bud År2'!$L6,0)+IF('Res Bud År2'!$C6=60,'Res Bud År2'!$K6,0)+IF('Res Bud År2'!$C6=90,'Res Bud År2'!$J6,0)</f>
        <v>0</v>
      </c>
      <c r="P6" s="107">
        <f>IF(OR('Res Bud År2'!$C6="Kontant",'Res Bud År2'!$C6=""),'Res Bud År2'!$N6,0)+IF('Res Bud År2'!$C6=30,'Res Bud År2'!$M6,0)+IF('Res Bud År2'!$C6=60,'Res Bud År2'!$L6,0)+IF('Res Bud År2'!$C6=90,'Res Bud År2'!$K6,0)</f>
        <v>0</v>
      </c>
      <c r="Q6" s="107">
        <f>IF(OR('Res Bud År2'!$C6="Kontant",'Res Bud År2'!$C6=""),'Res Bud År2'!$O6,0)+IF('Res Bud År2'!$C6=30,'Res Bud År2'!$N6,0)+IF('Res Bud År2'!$C6=60,'Res Bud År2'!$M6,0)+IF('Res Bud År2'!$C6=90,'Res Bud År2'!$L6,0)</f>
        <v>0</v>
      </c>
      <c r="R6" s="107">
        <f t="shared" ref="R6:R8" si="0">SUM(F6:Q6)</f>
        <v>0</v>
      </c>
      <c r="S6" s="133"/>
    </row>
    <row r="7" spans="1:35" hidden="1" outlineLevel="1" x14ac:dyDescent="0.25">
      <c r="A7" s="94" t="s">
        <v>0</v>
      </c>
      <c r="B7" s="94"/>
      <c r="C7" s="94"/>
      <c r="D7" s="94"/>
      <c r="E7" s="98"/>
      <c r="F7" s="107">
        <f>IF(OR('Res Bud År2'!$C7="Kontant",'Res Bud År2'!$C7=""),'Res Bud År2'!$D7,0)
+IF('Res Bud År1'!$C7=30,'Res Bud År1'!$O7,0)+IF('Res Bud År1'!$C7=60,'Res Bud År1'!$N7,0)+IF('Res Bud År1'!$C7=90,'Res Bud År1'!$M7,0)</f>
        <v>0</v>
      </c>
      <c r="G7" s="107">
        <f>IF(OR('Res Bud År2'!$C7="Kontant",'Res Bud År2'!$C7=""),'Res Bud År2'!$E7,0)+IF('Res Bud År2'!$C7=30,'Res Bud År2'!$D7,0)
+IF('Res Bud År1'!$C7=60,'Res Bud År1'!$O7,0)+IF('Res Bud År1'!$C7=90,'Res Bud År1'!$N7,0)</f>
        <v>0</v>
      </c>
      <c r="H7" s="107">
        <f>IF(OR('Res Bud År2'!$C7="Kontant",'Res Bud År2'!$C7=""),'Res Bud År2'!$F7,0)+IF('Res Bud År2'!$C7=30,'Res Bud År2'!$E7,0)+IF('Res Bud År2'!$C7=60,'Res Bud År2'!$D7,0)
+IF('Res Bud År1'!$C7=90,'Res Bud År1'!$O7,0)</f>
        <v>0</v>
      </c>
      <c r="I7" s="107">
        <f>IF(OR('Res Bud År2'!$C7="Kontant",'Res Bud År2'!$C7=""),'Res Bud År2'!$G7,0)+IF('Res Bud År2'!$C7=30,'Res Bud År2'!$F7,0)+IF('Res Bud År2'!$C7=60,'Res Bud År2'!$E7,0)+IF('Res Bud År2'!$C7=90,'Res Bud År2'!$D7,0)</f>
        <v>0</v>
      </c>
      <c r="J7" s="107">
        <f>IF(OR('Res Bud År2'!$C7="Kontant",'Res Bud År2'!$C7=""),'Res Bud År2'!$H7,0)+IF('Res Bud År2'!$C7=30,'Res Bud År2'!$G7,0)+IF('Res Bud År2'!$C7=60,'Res Bud År2'!$F7,0)+IF('Res Bud År2'!$C7=90,'Res Bud År2'!$E7,0)</f>
        <v>0</v>
      </c>
      <c r="K7" s="107">
        <f>IF(OR('Res Bud År2'!$C7="Kontant",'Res Bud År2'!$C7=""),'Res Bud År2'!$I7,0)+IF('Res Bud År2'!$C7=30,'Res Bud År2'!$H7,0)+IF('Res Bud År2'!$C7=60,'Res Bud År2'!$G7,0)+IF('Res Bud År2'!$C7=90,'Res Bud År2'!$F7,0)</f>
        <v>0</v>
      </c>
      <c r="L7" s="107">
        <f>IF(OR('Res Bud År2'!$C7="Kontant",'Res Bud År2'!$C7=""),'Res Bud År2'!$J7,0)+IF('Res Bud År2'!$C7=30,'Res Bud År2'!$I7,0)+IF('Res Bud År2'!$C7=60,'Res Bud År2'!$H7,0)+IF('Res Bud År2'!$C7=90,'Res Bud År2'!$G7,0)</f>
        <v>0</v>
      </c>
      <c r="M7" s="107">
        <f>IF(OR('Res Bud År2'!$C7="Kontant",'Res Bud År2'!$C7=""),'Res Bud År2'!$K7,0)+IF('Res Bud År2'!$C7=30,'Res Bud År2'!$J7,0)+IF('Res Bud År2'!$C7=60,'Res Bud År2'!$I7,0)+IF('Res Bud År2'!$C7=90,'Res Bud År2'!$H7,0)</f>
        <v>0</v>
      </c>
      <c r="N7" s="107">
        <f>IF(OR('Res Bud År2'!$C7="Kontant",'Res Bud År2'!$C7=""),'Res Bud År2'!$L7,0)+IF('Res Bud År2'!$C7=30,'Res Bud År2'!$K7,0)+IF('Res Bud År2'!$C7=60,'Res Bud År2'!$J7,0)+IF('Res Bud År2'!$C7=90,'Res Bud År2'!$I7,0)</f>
        <v>0</v>
      </c>
      <c r="O7" s="107">
        <f>IF(OR('Res Bud År2'!$C7="Kontant",'Res Bud År2'!$C7=""),'Res Bud År2'!$M7,0)+IF('Res Bud År2'!$C7=30,'Res Bud År2'!$L7,0)+IF('Res Bud År2'!$C7=60,'Res Bud År2'!$K7,0)+IF('Res Bud År2'!$C7=90,'Res Bud År2'!$J7,0)</f>
        <v>0</v>
      </c>
      <c r="P7" s="107">
        <f>IF(OR('Res Bud År2'!$C7="Kontant",'Res Bud År2'!$C7=""),'Res Bud År2'!$N7,0)+IF('Res Bud År2'!$C7=30,'Res Bud År2'!$M7,0)+IF('Res Bud År2'!$C7=60,'Res Bud År2'!$L7,0)+IF('Res Bud År2'!$C7=90,'Res Bud År2'!$K7,0)</f>
        <v>0</v>
      </c>
      <c r="Q7" s="107">
        <f>IF(OR('Res Bud År2'!$C7="Kontant",'Res Bud År2'!$C7=""),'Res Bud År2'!$O7,0)+IF('Res Bud År2'!$C7=30,'Res Bud År2'!$N7,0)+IF('Res Bud År2'!$C7=60,'Res Bud År2'!$M7,0)+IF('Res Bud År2'!$C7=90,'Res Bud År2'!$L7,0)</f>
        <v>0</v>
      </c>
      <c r="R7" s="107">
        <f t="shared" si="0"/>
        <v>0</v>
      </c>
      <c r="S7" s="133"/>
    </row>
    <row r="8" spans="1:35" hidden="1" outlineLevel="1" x14ac:dyDescent="0.25">
      <c r="A8" s="94" t="s">
        <v>0</v>
      </c>
      <c r="B8" s="94"/>
      <c r="C8" s="94"/>
      <c r="D8" s="94"/>
      <c r="E8" s="98"/>
      <c r="F8" s="107">
        <f>IF(OR('Res Bud År2'!$C8="Kontant",'Res Bud År2'!$C8=""),'Res Bud År2'!$D8,0)
+IF('Res Bud År1'!$C8=30,'Res Bud År1'!$O8,0)+IF('Res Bud År1'!$C8=60,'Res Bud År1'!$N8,0)+IF('Res Bud År1'!$C8=90,'Res Bud År1'!$M8,0)</f>
        <v>0</v>
      </c>
      <c r="G8" s="107">
        <f>IF(OR('Res Bud År2'!$C8="Kontant",'Res Bud År2'!$C8=""),'Res Bud År2'!$E8,0)+IF('Res Bud År2'!$C8=30,'Res Bud År2'!$D8,0)
+IF('Res Bud År1'!$C8=60,'Res Bud År1'!$O8,0)+IF('Res Bud År1'!$C8=90,'Res Bud År1'!$N8,0)</f>
        <v>0</v>
      </c>
      <c r="H8" s="107">
        <f>IF(OR('Res Bud År2'!$C8="Kontant",'Res Bud År2'!$C8=""),'Res Bud År2'!$F8,0)+IF('Res Bud År2'!$C8=30,'Res Bud År2'!$E8,0)+IF('Res Bud År2'!$C8=60,'Res Bud År2'!$D8,0)
+IF('Res Bud År1'!$C8=90,'Res Bud År1'!$O8,0)</f>
        <v>0</v>
      </c>
      <c r="I8" s="107">
        <f>IF(OR('Res Bud År2'!$C8="Kontant",'Res Bud År2'!$C8=""),'Res Bud År2'!$G8,0)+IF('Res Bud År2'!$C8=30,'Res Bud År2'!$F8,0)+IF('Res Bud År2'!$C8=60,'Res Bud År2'!$E8,0)+IF('Res Bud År2'!$C8=90,'Res Bud År2'!$D8,0)</f>
        <v>0</v>
      </c>
      <c r="J8" s="107">
        <f>IF(OR('Res Bud År2'!$C8="Kontant",'Res Bud År2'!$C8=""),'Res Bud År2'!$H8,0)+IF('Res Bud År2'!$C8=30,'Res Bud År2'!$G8,0)+IF('Res Bud År2'!$C8=60,'Res Bud År2'!$F8,0)+IF('Res Bud År2'!$C8=90,'Res Bud År2'!$E8,0)</f>
        <v>0</v>
      </c>
      <c r="K8" s="107">
        <f>IF(OR('Res Bud År2'!$C8="Kontant",'Res Bud År2'!$C8=""),'Res Bud År2'!$I8,0)+IF('Res Bud År2'!$C8=30,'Res Bud År2'!$H8,0)+IF('Res Bud År2'!$C8=60,'Res Bud År2'!$G8,0)+IF('Res Bud År2'!$C8=90,'Res Bud År2'!$F8,0)</f>
        <v>0</v>
      </c>
      <c r="L8" s="107">
        <f>IF(OR('Res Bud År2'!$C8="Kontant",'Res Bud År2'!$C8=""),'Res Bud År2'!$J8,0)+IF('Res Bud År2'!$C8=30,'Res Bud År2'!$I8,0)+IF('Res Bud År2'!$C8=60,'Res Bud År2'!$H8,0)+IF('Res Bud År2'!$C8=90,'Res Bud År2'!$G8,0)</f>
        <v>0</v>
      </c>
      <c r="M8" s="107">
        <f>IF(OR('Res Bud År2'!$C8="Kontant",'Res Bud År2'!$C8=""),'Res Bud År2'!$K8,0)+IF('Res Bud År2'!$C8=30,'Res Bud År2'!$J8,0)+IF('Res Bud År2'!$C8=60,'Res Bud År2'!$I8,0)+IF('Res Bud År2'!$C8=90,'Res Bud År2'!$H8,0)</f>
        <v>0</v>
      </c>
      <c r="N8" s="107">
        <f>IF(OR('Res Bud År2'!$C8="Kontant",'Res Bud År2'!$C8=""),'Res Bud År2'!$L8,0)+IF('Res Bud År2'!$C8=30,'Res Bud År2'!$K8,0)+IF('Res Bud År2'!$C8=60,'Res Bud År2'!$J8,0)+IF('Res Bud År2'!$C8=90,'Res Bud År2'!$I8,0)</f>
        <v>0</v>
      </c>
      <c r="O8" s="107">
        <f>IF(OR('Res Bud År2'!$C8="Kontant",'Res Bud År2'!$C8=""),'Res Bud År2'!$M8,0)+IF('Res Bud År2'!$C8=30,'Res Bud År2'!$L8,0)+IF('Res Bud År2'!$C8=60,'Res Bud År2'!$K8,0)+IF('Res Bud År2'!$C8=90,'Res Bud År2'!$J8,0)</f>
        <v>0</v>
      </c>
      <c r="P8" s="107">
        <f>IF(OR('Res Bud År2'!$C8="Kontant",'Res Bud År2'!$C8=""),'Res Bud År2'!$N8,0)+IF('Res Bud År2'!$C8=30,'Res Bud År2'!$M8,0)+IF('Res Bud År2'!$C8=60,'Res Bud År2'!$L8,0)+IF('Res Bud År2'!$C8=90,'Res Bud År2'!$K8,0)</f>
        <v>0</v>
      </c>
      <c r="Q8" s="107">
        <f>IF(OR('Res Bud År2'!$C8="Kontant",'Res Bud År2'!$C8=""),'Res Bud År2'!$O8,0)+IF('Res Bud År2'!$C8=30,'Res Bud År2'!$N8,0)+IF('Res Bud År2'!$C8=60,'Res Bud År2'!$M8,0)+IF('Res Bud År2'!$C8=90,'Res Bud År2'!$L8,0)</f>
        <v>0</v>
      </c>
      <c r="R8" s="107">
        <f t="shared" si="0"/>
        <v>0</v>
      </c>
      <c r="S8" s="133"/>
    </row>
    <row r="9" spans="1:35" hidden="1" outlineLevel="1" x14ac:dyDescent="0.25">
      <c r="A9" s="94" t="s">
        <v>0</v>
      </c>
      <c r="B9" s="94"/>
      <c r="C9" s="94"/>
      <c r="D9" s="94"/>
      <c r="E9" s="98"/>
      <c r="F9" s="107">
        <f>IF(OR('Res Bud År2'!$C9="Kontant",'Res Bud År2'!$C9=""),'Res Bud År2'!$D9,0)
+IF('Res Bud År1'!$C9=30,'Res Bud År1'!$O9,0)+IF('Res Bud År1'!$C9=60,'Res Bud År1'!$N9,0)+IF('Res Bud År1'!$C9=90,'Res Bud År1'!$M9,0)</f>
        <v>0</v>
      </c>
      <c r="G9" s="107">
        <f>IF(OR('Res Bud År2'!$C9="Kontant",'Res Bud År2'!$C9=""),'Res Bud År2'!$E9,0)+IF('Res Bud År2'!$C9=30,'Res Bud År2'!$D9,0)
+IF('Res Bud År1'!$C9=60,'Res Bud År1'!$O9,0)+IF('Res Bud År1'!$C9=90,'Res Bud År1'!$N9,0)</f>
        <v>0</v>
      </c>
      <c r="H9" s="107">
        <f>IF(OR('Res Bud År2'!$C9="Kontant",'Res Bud År2'!$C9=""),'Res Bud År2'!$F9,0)+IF('Res Bud År2'!$C9=30,'Res Bud År2'!$E9,0)+IF('Res Bud År2'!$C9=60,'Res Bud År2'!$D9,0)
+IF('Res Bud År1'!$C9=90,'Res Bud År1'!$O9,0)</f>
        <v>0</v>
      </c>
      <c r="I9" s="107">
        <f>IF(OR('Res Bud År2'!$C9="Kontant",'Res Bud År2'!$C9=""),'Res Bud År2'!$G9,0)+IF('Res Bud År2'!$C9=30,'Res Bud År2'!$F9,0)+IF('Res Bud År2'!$C9=60,'Res Bud År2'!$E9,0)+IF('Res Bud År2'!$C9=90,'Res Bud År2'!$D9,0)</f>
        <v>0</v>
      </c>
      <c r="J9" s="107">
        <f>IF(OR('Res Bud År2'!$C9="Kontant",'Res Bud År2'!$C9=""),'Res Bud År2'!$H9,0)+IF('Res Bud År2'!$C9=30,'Res Bud År2'!$G9,0)+IF('Res Bud År2'!$C9=60,'Res Bud År2'!$F9,0)+IF('Res Bud År2'!$C9=90,'Res Bud År2'!$E9,0)</f>
        <v>0</v>
      </c>
      <c r="K9" s="107">
        <f>IF(OR('Res Bud År2'!$C9="Kontant",'Res Bud År2'!$C9=""),'Res Bud År2'!$I9,0)+IF('Res Bud År2'!$C9=30,'Res Bud År2'!$H9,0)+IF('Res Bud År2'!$C9=60,'Res Bud År2'!$G9,0)+IF('Res Bud År2'!$C9=90,'Res Bud År2'!$F9,0)</f>
        <v>0</v>
      </c>
      <c r="L9" s="107">
        <f>IF(OR('Res Bud År2'!$C9="Kontant",'Res Bud År2'!$C9=""),'Res Bud År2'!$J9,0)+IF('Res Bud År2'!$C9=30,'Res Bud År2'!$I9,0)+IF('Res Bud År2'!$C9=60,'Res Bud År2'!$H9,0)+IF('Res Bud År2'!$C9=90,'Res Bud År2'!$G9,0)</f>
        <v>0</v>
      </c>
      <c r="M9" s="107">
        <f>IF(OR('Res Bud År2'!$C9="Kontant",'Res Bud År2'!$C9=""),'Res Bud År2'!$K9,0)+IF('Res Bud År2'!$C9=30,'Res Bud År2'!$J9,0)+IF('Res Bud År2'!$C9=60,'Res Bud År2'!$I9,0)+IF('Res Bud År2'!$C9=90,'Res Bud År2'!$H9,0)</f>
        <v>0</v>
      </c>
      <c r="N9" s="107">
        <f>IF(OR('Res Bud År2'!$C9="Kontant",'Res Bud År2'!$C9=""),'Res Bud År2'!$L9,0)+IF('Res Bud År2'!$C9=30,'Res Bud År2'!$K9,0)+IF('Res Bud År2'!$C9=60,'Res Bud År2'!$J9,0)+IF('Res Bud År2'!$C9=90,'Res Bud År2'!$I9,0)</f>
        <v>0</v>
      </c>
      <c r="O9" s="107">
        <f>IF(OR('Res Bud År2'!$C9="Kontant",'Res Bud År2'!$C9=""),'Res Bud År2'!$M9,0)+IF('Res Bud År2'!$C9=30,'Res Bud År2'!$L9,0)+IF('Res Bud År2'!$C9=60,'Res Bud År2'!$K9,0)+IF('Res Bud År2'!$C9=90,'Res Bud År2'!$J9,0)</f>
        <v>0</v>
      </c>
      <c r="P9" s="107">
        <f>IF(OR('Res Bud År2'!$C9="Kontant",'Res Bud År2'!$C9=""),'Res Bud År2'!$N9,0)+IF('Res Bud År2'!$C9=30,'Res Bud År2'!$M9,0)+IF('Res Bud År2'!$C9=60,'Res Bud År2'!$L9,0)+IF('Res Bud År2'!$C9=90,'Res Bud År2'!$K9,0)</f>
        <v>0</v>
      </c>
      <c r="Q9" s="107">
        <f>IF(OR('Res Bud År2'!$C9="Kontant",'Res Bud År2'!$C9=""),'Res Bud År2'!$O9,0)+IF('Res Bud År2'!$C9=30,'Res Bud År2'!$N9,0)+IF('Res Bud År2'!$C9=60,'Res Bud År2'!$M9,0)+IF('Res Bud År2'!$C9=90,'Res Bud År2'!$L9,0)</f>
        <v>0</v>
      </c>
      <c r="R9" s="107">
        <f>SUM(F9:Q9)</f>
        <v>0</v>
      </c>
      <c r="S9" s="133"/>
    </row>
    <row r="10" spans="1:35" hidden="1" outlineLevel="1" x14ac:dyDescent="0.25">
      <c r="A10" s="94" t="s">
        <v>0</v>
      </c>
      <c r="B10" s="94"/>
      <c r="C10" s="94"/>
      <c r="D10" s="94"/>
      <c r="E10" s="98"/>
      <c r="F10" s="107">
        <f>IF(OR('Res Bud År2'!$C10="Kontant",'Res Bud År2'!$C10=""),'Res Bud År2'!$D10,0)
+IF('Res Bud År1'!$C10=30,'Res Bud År1'!$O10,0)+IF('Res Bud År1'!$C10=60,'Res Bud År1'!$N10,0)+IF('Res Bud År1'!$C10=90,'Res Bud År1'!$M10,0)</f>
        <v>0</v>
      </c>
      <c r="G10" s="107">
        <f>IF(OR('Res Bud År2'!$C10="Kontant",'Res Bud År2'!$C10=""),'Res Bud År2'!$E10,0)+IF('Res Bud År2'!$C10=30,'Res Bud År2'!$D10,0)
+IF('Res Bud År1'!$C10=60,'Res Bud År1'!$O10,0)+IF('Res Bud År1'!$C10=90,'Res Bud År1'!$N10,0)</f>
        <v>0</v>
      </c>
      <c r="H10" s="107">
        <f>IF(OR('Res Bud År2'!$C10="Kontant",'Res Bud År2'!$C10=""),'Res Bud År2'!$F10,0)+IF('Res Bud År2'!$C10=30,'Res Bud År2'!$E10,0)+IF('Res Bud År2'!$C10=60,'Res Bud År2'!$D10,0)
+IF('Res Bud År1'!$C10=90,'Res Bud År1'!$O10,0)</f>
        <v>0</v>
      </c>
      <c r="I10" s="107">
        <f>IF(OR('Res Bud År2'!$C10="Kontant",'Res Bud År2'!$C10=""),'Res Bud År2'!$G10,0)+IF('Res Bud År2'!$C10=30,'Res Bud År2'!$F10,0)+IF('Res Bud År2'!$C10=60,'Res Bud År2'!$E10,0)+IF('Res Bud År2'!$C10=90,'Res Bud År2'!$D10,0)</f>
        <v>0</v>
      </c>
      <c r="J10" s="107">
        <f>IF(OR('Res Bud År2'!$C10="Kontant",'Res Bud År2'!$C10=""),'Res Bud År2'!$H10,0)+IF('Res Bud År2'!$C10=30,'Res Bud År2'!$G10,0)+IF('Res Bud År2'!$C10=60,'Res Bud År2'!$F10,0)+IF('Res Bud År2'!$C10=90,'Res Bud År2'!$E10,0)</f>
        <v>0</v>
      </c>
      <c r="K10" s="107">
        <f>IF(OR('Res Bud År2'!$C10="Kontant",'Res Bud År2'!$C10=""),'Res Bud År2'!$I10,0)+IF('Res Bud År2'!$C10=30,'Res Bud År2'!$H10,0)+IF('Res Bud År2'!$C10=60,'Res Bud År2'!$G10,0)+IF('Res Bud År2'!$C10=90,'Res Bud År2'!$F10,0)</f>
        <v>0</v>
      </c>
      <c r="L10" s="107">
        <f>IF(OR('Res Bud År2'!$C10="Kontant",'Res Bud År2'!$C10=""),'Res Bud År2'!$J10,0)+IF('Res Bud År2'!$C10=30,'Res Bud År2'!$I10,0)+IF('Res Bud År2'!$C10=60,'Res Bud År2'!$H10,0)+IF('Res Bud År2'!$C10=90,'Res Bud År2'!$G10,0)</f>
        <v>0</v>
      </c>
      <c r="M10" s="107">
        <f>IF(OR('Res Bud År2'!$C10="Kontant",'Res Bud År2'!$C10=""),'Res Bud År2'!$K10,0)+IF('Res Bud År2'!$C10=30,'Res Bud År2'!$J10,0)+IF('Res Bud År2'!$C10=60,'Res Bud År2'!$I10,0)+IF('Res Bud År2'!$C10=90,'Res Bud År2'!$H10,0)</f>
        <v>0</v>
      </c>
      <c r="N10" s="107">
        <f>IF(OR('Res Bud År2'!$C10="Kontant",'Res Bud År2'!$C10=""),'Res Bud År2'!$L10,0)+IF('Res Bud År2'!$C10=30,'Res Bud År2'!$K10,0)+IF('Res Bud År2'!$C10=60,'Res Bud År2'!$J10,0)+IF('Res Bud År2'!$C10=90,'Res Bud År2'!$I10,0)</f>
        <v>0</v>
      </c>
      <c r="O10" s="107">
        <f>IF(OR('Res Bud År2'!$C10="Kontant",'Res Bud År2'!$C10=""),'Res Bud År2'!$M10,0)+IF('Res Bud År2'!$C10=30,'Res Bud År2'!$L10,0)+IF('Res Bud År2'!$C10=60,'Res Bud År2'!$K10,0)+IF('Res Bud År2'!$C10=90,'Res Bud År2'!$J10,0)</f>
        <v>0</v>
      </c>
      <c r="P10" s="107">
        <f>IF(OR('Res Bud År2'!$C10="Kontant",'Res Bud År2'!$C10=""),'Res Bud År2'!$N10,0)+IF('Res Bud År2'!$C10=30,'Res Bud År2'!$M10,0)+IF('Res Bud År2'!$C10=60,'Res Bud År2'!$L10,0)+IF('Res Bud År2'!$C10=90,'Res Bud År2'!$K10,0)</f>
        <v>0</v>
      </c>
      <c r="Q10" s="107">
        <f>IF(OR('Res Bud År2'!$C10="Kontant",'Res Bud År2'!$C10=""),'Res Bud År2'!$O10,0)+IF('Res Bud År2'!$C10=30,'Res Bud År2'!$N10,0)+IF('Res Bud År2'!$C10=60,'Res Bud År2'!$M10,0)+IF('Res Bud År2'!$C10=90,'Res Bud År2'!$L10,0)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0</v>
      </c>
      <c r="B12" s="94"/>
      <c r="C12" s="94"/>
      <c r="D12" s="94"/>
      <c r="E12" s="98"/>
      <c r="F12" s="107">
        <f>IF(OR('Res Bud År2'!$C12="Kontant",'Res Bud År2'!$C12=""),'Res Bud År2'!$D12,0)
+IF('Res Bud År1'!$C12=30,'Res Bud År1'!$O12,0)+IF('Res Bud År1'!$C12=60,'Res Bud År1'!$N12,0)+IF('Res Bud År1'!$C12=90,'Res Bud År1'!$M12,0)</f>
        <v>0</v>
      </c>
      <c r="G12" s="107">
        <f>IF(OR('Res Bud År2'!$C12="Kontant",'Res Bud År2'!$C12=""),'Res Bud År2'!$E12,0)+IF('Res Bud År2'!$C12=30,'Res Bud År2'!$D12,0)
+IF('Res Bud År1'!$C12=60,'Res Bud År1'!$O12,0)+IF('Res Bud År1'!$C12=90,'Res Bud År1'!$N12,0)</f>
        <v>0</v>
      </c>
      <c r="H12" s="107">
        <f>IF(OR('Res Bud År2'!$C12="Kontant",'Res Bud År2'!$C12=""),'Res Bud År2'!$F12,0)+IF('Res Bud År2'!$C12=30,'Res Bud År2'!$E12,0)+IF('Res Bud År2'!$C12=60,'Res Bud År2'!$D12,0)
+IF('Res Bud År1'!$C12=90,'Res Bud År1'!$O12,0)</f>
        <v>0</v>
      </c>
      <c r="I12" s="107">
        <f>IF(OR('Res Bud År2'!$C12="Kontant",'Res Bud År2'!$C12=""),'Res Bud År2'!$G12,0)+IF('Res Bud År2'!$C12=30,'Res Bud År2'!$F12,0)+IF('Res Bud År2'!$C12=60,'Res Bud År2'!$E12,0)+IF('Res Bud År2'!$C12=90,'Res Bud År2'!$D12,0)</f>
        <v>0</v>
      </c>
      <c r="J12" s="107">
        <f>IF(OR('Res Bud År2'!$C12="Kontant",'Res Bud År2'!$C12=""),'Res Bud År2'!$H12,0)+IF('Res Bud År2'!$C12=30,'Res Bud År2'!$G12,0)+IF('Res Bud År2'!$C12=60,'Res Bud År2'!$F12,0)+IF('Res Bud År2'!$C12=90,'Res Bud År2'!$E12,0)</f>
        <v>0</v>
      </c>
      <c r="K12" s="107">
        <f>IF(OR('Res Bud År2'!$C12="Kontant",'Res Bud År2'!$C12=""),'Res Bud År2'!$I12,0)+IF('Res Bud År2'!$C12=30,'Res Bud År2'!$H12,0)+IF('Res Bud År2'!$C12=60,'Res Bud År2'!$G12,0)+IF('Res Bud År2'!$C12=90,'Res Bud År2'!$F12,0)</f>
        <v>0</v>
      </c>
      <c r="L12" s="107">
        <f>IF(OR('Res Bud År2'!$C12="Kontant",'Res Bud År2'!$C12=""),'Res Bud År2'!$J12,0)+IF('Res Bud År2'!$C12=30,'Res Bud År2'!$I12,0)+IF('Res Bud År2'!$C12=60,'Res Bud År2'!$H12,0)+IF('Res Bud År2'!$C12=90,'Res Bud År2'!$G12,0)</f>
        <v>0</v>
      </c>
      <c r="M12" s="107">
        <f>IF(OR('Res Bud År2'!$C12="Kontant",'Res Bud År2'!$C12=""),'Res Bud År2'!$K12,0)+IF('Res Bud År2'!$C12=30,'Res Bud År2'!$J12,0)+IF('Res Bud År2'!$C12=60,'Res Bud År2'!$I12,0)+IF('Res Bud År2'!$C12=90,'Res Bud År2'!$H12,0)</f>
        <v>0</v>
      </c>
      <c r="N12" s="107">
        <f>IF(OR('Res Bud År2'!$C12="Kontant",'Res Bud År2'!$C12=""),'Res Bud År2'!$L12,0)+IF('Res Bud År2'!$C12=30,'Res Bud År2'!$K12,0)+IF('Res Bud År2'!$C12=60,'Res Bud År2'!$J12,0)+IF('Res Bud År2'!$C12=90,'Res Bud År2'!$I12,0)</f>
        <v>0</v>
      </c>
      <c r="O12" s="107">
        <f>IF(OR('Res Bud År2'!$C12="Kontant",'Res Bud År2'!$C12=""),'Res Bud År2'!$M12,0)+IF('Res Bud År2'!$C12=30,'Res Bud År2'!$L12,0)+IF('Res Bud År2'!$C12=60,'Res Bud År2'!$K12,0)+IF('Res Bud År2'!$C12=90,'Res Bud År2'!$J12,0)</f>
        <v>0</v>
      </c>
      <c r="P12" s="107">
        <f>IF(OR('Res Bud År2'!$C12="Kontant",'Res Bud År2'!$C12=""),'Res Bud År2'!$N12,0)+IF('Res Bud År2'!$C12=30,'Res Bud År2'!$M12,0)+IF('Res Bud År2'!$C12=60,'Res Bud År2'!$L12,0)+IF('Res Bud År2'!$C12=90,'Res Bud År2'!$K12,0)</f>
        <v>0</v>
      </c>
      <c r="Q12" s="107">
        <f>IF(OR('Res Bud År2'!$C12="Kontant",'Res Bud År2'!$C12=""),'Res Bud År2'!$O12,0)+IF('Res Bud År2'!$C12=30,'Res Bud År2'!$N12,0)+IF('Res Bud År2'!$C12=60,'Res Bud År2'!$M12,0)+IF('Res Bud År2'!$C12=90,'Res Bud År2'!$L12,0)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2"/>
      <c r="AB13" s="2"/>
      <c r="AC13" s="2"/>
      <c r="AD13" s="2"/>
      <c r="AE13" s="2"/>
      <c r="AF13" s="2"/>
      <c r="AG13" s="2"/>
      <c r="AH13" s="2"/>
      <c r="AI13" s="2"/>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71</v>
      </c>
      <c r="G15" s="99" t="s">
        <v>72</v>
      </c>
      <c r="H15" s="99" t="s">
        <v>73</v>
      </c>
      <c r="I15" s="99" t="s">
        <v>74</v>
      </c>
      <c r="J15" s="99" t="s">
        <v>75</v>
      </c>
      <c r="K15" s="99" t="s">
        <v>76</v>
      </c>
      <c r="L15" s="99" t="s">
        <v>77</v>
      </c>
      <c r="M15" s="99" t="s">
        <v>78</v>
      </c>
      <c r="N15" s="99" t="s">
        <v>79</v>
      </c>
      <c r="O15" s="99" t="s">
        <v>80</v>
      </c>
      <c r="P15" s="99" t="s">
        <v>81</v>
      </c>
      <c r="Q15" s="99" t="s">
        <v>82</v>
      </c>
      <c r="R15" s="99" t="s">
        <v>46</v>
      </c>
      <c r="S15" s="133"/>
    </row>
    <row r="16" spans="1:35" ht="30" hidden="1" customHeight="1" outlineLevel="1" x14ac:dyDescent="0.25">
      <c r="A16" s="94" t="s">
        <v>1</v>
      </c>
      <c r="B16" s="94"/>
      <c r="C16" s="94"/>
      <c r="D16" s="94"/>
      <c r="E16" s="98"/>
      <c r="F16" s="107">
        <f>IF(OR('Res Bud År2'!$C16="Kontant",'Res Bud År2'!$C16=""),'Res Bud År2'!$D16,0)
+IF('Res Bud År1'!$C16=30,'Res Bud År1'!$O16,0)+IF('Res Bud År1'!$C16=60,'Res Bud År1'!$N16,0)+IF('Res Bud År1'!$C16=90,'Res Bud År1'!$M16,0)</f>
        <v>0</v>
      </c>
      <c r="G16" s="107">
        <f>IF(OR('Res Bud År2'!$C16="Kontant",'Res Bud År2'!$C16=""),'Res Bud År2'!$E16,0)+IF('Res Bud År2'!$C16=30,'Res Bud År2'!$D16,0)
+IF('Res Bud År1'!$C16=60,'Res Bud År1'!$O16,0)+IF('Res Bud År1'!$C16=90,'Res Bud År1'!$N16,0)</f>
        <v>0</v>
      </c>
      <c r="H16" s="107">
        <f>IF(OR('Res Bud År2'!$C16="Kontant",'Res Bud År2'!$C16=""),'Res Bud År2'!$F16,0)+IF('Res Bud År2'!$C16=30,'Res Bud År2'!$E16,0)+IF('Res Bud År2'!$C16=60,'Res Bud År2'!$D16,0)
+IF('Res Bud År1'!$C16=90,'Res Bud År1'!$O16,0)</f>
        <v>0</v>
      </c>
      <c r="I16" s="107">
        <f>IF(OR('Res Bud År2'!$C16="Kontant",'Res Bud År2'!$C16=""),'Res Bud År2'!$G16,0)+IF('Res Bud År2'!$C16=30,'Res Bud År2'!$F16,0)+IF('Res Bud År2'!$C16=60,'Res Bud År2'!$E16,0)+IF('Res Bud År2'!$C16=90,'Res Bud År2'!$D16,0)</f>
        <v>0</v>
      </c>
      <c r="J16" s="107">
        <f>IF(OR('Res Bud År2'!$C16="Kontant",'Res Bud År2'!$C16=""),'Res Bud År2'!$H16,0)+IF('Res Bud År2'!$C16=30,'Res Bud År2'!$G16,0)+IF('Res Bud År2'!$C16=60,'Res Bud År2'!$F16,0)+IF('Res Bud År2'!$C16=90,'Res Bud År2'!$E16,0)</f>
        <v>0</v>
      </c>
      <c r="K16" s="107">
        <f>IF(OR('Res Bud År2'!$C16="Kontant",'Res Bud År2'!$C16=""),'Res Bud År2'!$I16,0)+IF('Res Bud År2'!$C16=30,'Res Bud År2'!$H16,0)+IF('Res Bud År2'!$C16=60,'Res Bud År2'!$G16,0)+IF('Res Bud År2'!$C16=90,'Res Bud År2'!$F16,0)</f>
        <v>0</v>
      </c>
      <c r="L16" s="107">
        <f>IF(OR('Res Bud År2'!$C16="Kontant",'Res Bud År2'!$C16=""),'Res Bud År2'!$J16,0)+IF('Res Bud År2'!$C16=30,'Res Bud År2'!$I16,0)+IF('Res Bud År2'!$C16=60,'Res Bud År2'!$H16,0)+IF('Res Bud År2'!$C16=90,'Res Bud År2'!$G16,0)</f>
        <v>0</v>
      </c>
      <c r="M16" s="107">
        <f>IF(OR('Res Bud År2'!$C16="Kontant",'Res Bud År2'!$C16=""),'Res Bud År2'!$K16,0)+IF('Res Bud År2'!$C16=30,'Res Bud År2'!$J16,0)+IF('Res Bud År2'!$C16=60,'Res Bud År2'!$I16,0)+IF('Res Bud År2'!$C16=90,'Res Bud År2'!$H16,0)</f>
        <v>0</v>
      </c>
      <c r="N16" s="107">
        <f>IF(OR('Res Bud År2'!$C16="Kontant",'Res Bud År2'!$C16=""),'Res Bud År2'!$L16,0)+IF('Res Bud År2'!$C16=30,'Res Bud År2'!$K16,0)+IF('Res Bud År2'!$C16=60,'Res Bud År2'!$J16,0)+IF('Res Bud År2'!$C16=90,'Res Bud År2'!$I16,0)</f>
        <v>0</v>
      </c>
      <c r="O16" s="107">
        <f>IF(OR('Res Bud År2'!$C16="Kontant",'Res Bud År2'!$C16=""),'Res Bud År2'!$M16,0)+IF('Res Bud År2'!$C16=30,'Res Bud År2'!$L16,0)+IF('Res Bud År2'!$C16=60,'Res Bud År2'!$K16,0)+IF('Res Bud År2'!$C16=90,'Res Bud År2'!$J16,0)</f>
        <v>0</v>
      </c>
      <c r="P16" s="107">
        <f>IF(OR('Res Bud År2'!$C16="Kontant",'Res Bud År2'!$C16=""),'Res Bud År2'!$N16,0)+IF('Res Bud År2'!$C16=30,'Res Bud År2'!$M16,0)+IF('Res Bud År2'!$C16=60,'Res Bud År2'!$L16,0)+IF('Res Bud År2'!$C16=90,'Res Bud År2'!$K16,0)</f>
        <v>0</v>
      </c>
      <c r="Q16" s="107">
        <f>IF(OR('Res Bud År2'!$C16="Kontant",'Res Bud År2'!$C16=""),'Res Bud År2'!$O16,0)+IF('Res Bud År2'!$C16=30,'Res Bud År2'!$N16,0)+IF('Res Bud År2'!$C16=60,'Res Bud År2'!$M16,0)+IF('Res Bud År2'!$C16=90,'Res Bud År2'!$L16,0)</f>
        <v>0</v>
      </c>
      <c r="R16" s="107">
        <f>SUM(F16:Q16)</f>
        <v>0</v>
      </c>
      <c r="S16" s="133"/>
    </row>
    <row r="17" spans="1:35" ht="30" hidden="1" customHeight="1" outlineLevel="1" x14ac:dyDescent="0.25">
      <c r="A17" s="94" t="s">
        <v>1</v>
      </c>
      <c r="B17" s="94"/>
      <c r="C17" s="94"/>
      <c r="D17" s="94"/>
      <c r="E17" s="98"/>
      <c r="F17" s="107">
        <f>IF(OR('Res Bud År2'!$C17="Kontant",'Res Bud År2'!$C17=""),'Res Bud År2'!$D17,0)
+IF('Res Bud År1'!$C17=30,'Res Bud År1'!$O17,0)+IF('Res Bud År1'!$C17=60,'Res Bud År1'!$N17,0)+IF('Res Bud År1'!$C17=90,'Res Bud År1'!$M17,0)</f>
        <v>0</v>
      </c>
      <c r="G17" s="107">
        <f>IF(OR('Res Bud År2'!$C17="Kontant",'Res Bud År2'!$C17=""),'Res Bud År2'!$E17,0)+IF('Res Bud År2'!$C17=30,'Res Bud År2'!$D17,0)
+IF('Res Bud År1'!$C17=60,'Res Bud År1'!$O17,0)+IF('Res Bud År1'!$C17=90,'Res Bud År1'!$N17,0)</f>
        <v>0</v>
      </c>
      <c r="H17" s="107">
        <f>IF(OR('Res Bud År2'!$C17="Kontant",'Res Bud År2'!$C17=""),'Res Bud År2'!$F17,0)+IF('Res Bud År2'!$C17=30,'Res Bud År2'!$E17,0)+IF('Res Bud År2'!$C17=60,'Res Bud År2'!$D17,0)
+IF('Res Bud År1'!$C17=90,'Res Bud År1'!$O17,0)</f>
        <v>0</v>
      </c>
      <c r="I17" s="107">
        <f>IF(OR('Res Bud År2'!$C17="Kontant",'Res Bud År2'!$C17=""),'Res Bud År2'!$G17,0)+IF('Res Bud År2'!$C17=30,'Res Bud År2'!$F17,0)+IF('Res Bud År2'!$C17=60,'Res Bud År2'!$E17,0)+IF('Res Bud År2'!$C17=90,'Res Bud År2'!$D17,0)</f>
        <v>0</v>
      </c>
      <c r="J17" s="107">
        <f>IF(OR('Res Bud År2'!$C17="Kontant",'Res Bud År2'!$C17=""),'Res Bud År2'!$H17,0)+IF('Res Bud År2'!$C17=30,'Res Bud År2'!$G17,0)+IF('Res Bud År2'!$C17=60,'Res Bud År2'!$F17,0)+IF('Res Bud År2'!$C17=90,'Res Bud År2'!$E17,0)</f>
        <v>0</v>
      </c>
      <c r="K17" s="107">
        <f>IF(OR('Res Bud År2'!$C17="Kontant",'Res Bud År2'!$C17=""),'Res Bud År2'!$I17,0)+IF('Res Bud År2'!$C17=30,'Res Bud År2'!$H17,0)+IF('Res Bud År2'!$C17=60,'Res Bud År2'!$G17,0)+IF('Res Bud År2'!$C17=90,'Res Bud År2'!$F17,0)</f>
        <v>0</v>
      </c>
      <c r="L17" s="107">
        <f>IF(OR('Res Bud År2'!$C17="Kontant",'Res Bud År2'!$C17=""),'Res Bud År2'!$J17,0)+IF('Res Bud År2'!$C17=30,'Res Bud År2'!$I17,0)+IF('Res Bud År2'!$C17=60,'Res Bud År2'!$H17,0)+IF('Res Bud År2'!$C17=90,'Res Bud År2'!$G17,0)</f>
        <v>0</v>
      </c>
      <c r="M17" s="107">
        <f>IF(OR('Res Bud År2'!$C17="Kontant",'Res Bud År2'!$C17=""),'Res Bud År2'!$K17,0)+IF('Res Bud År2'!$C17=30,'Res Bud År2'!$J17,0)+IF('Res Bud År2'!$C17=60,'Res Bud År2'!$I17,0)+IF('Res Bud År2'!$C17=90,'Res Bud År2'!$H17,0)</f>
        <v>0</v>
      </c>
      <c r="N17" s="107">
        <f>IF(OR('Res Bud År2'!$C17="Kontant",'Res Bud År2'!$C17=""),'Res Bud År2'!$L17,0)+IF('Res Bud År2'!$C17=30,'Res Bud År2'!$K17,0)+IF('Res Bud År2'!$C17=60,'Res Bud År2'!$J17,0)+IF('Res Bud År2'!$C17=90,'Res Bud År2'!$I17,0)</f>
        <v>0</v>
      </c>
      <c r="O17" s="107">
        <f>IF(OR('Res Bud År2'!$C17="Kontant",'Res Bud År2'!$C17=""),'Res Bud År2'!$M17,0)+IF('Res Bud År2'!$C17=30,'Res Bud År2'!$L17,0)+IF('Res Bud År2'!$C17=60,'Res Bud År2'!$K17,0)+IF('Res Bud År2'!$C17=90,'Res Bud År2'!$J17,0)</f>
        <v>0</v>
      </c>
      <c r="P17" s="107">
        <f>IF(OR('Res Bud År2'!$C17="Kontant",'Res Bud År2'!$C17=""),'Res Bud År2'!$N17,0)+IF('Res Bud År2'!$C17=30,'Res Bud År2'!$M17,0)+IF('Res Bud År2'!$C17=60,'Res Bud År2'!$L17,0)+IF('Res Bud År2'!$C17=90,'Res Bud År2'!$K17,0)</f>
        <v>0</v>
      </c>
      <c r="Q17" s="107">
        <f>IF(OR('Res Bud År2'!$C17="Kontant",'Res Bud År2'!$C17=""),'Res Bud År2'!$O17,0)+IF('Res Bud År2'!$C17=30,'Res Bud År2'!$N17,0)+IF('Res Bud År2'!$C17=60,'Res Bud År2'!$M17,0)+IF('Res Bud År2'!$C17=90,'Res Bud År2'!$L17,0)</f>
        <v>0</v>
      </c>
      <c r="R17" s="107">
        <f t="shared" ref="R17:R18" si="2">SUM(F17:Q17)</f>
        <v>0</v>
      </c>
      <c r="S17" s="133"/>
    </row>
    <row r="18" spans="1:35" ht="30" hidden="1" customHeight="1" outlineLevel="1" x14ac:dyDescent="0.25">
      <c r="A18" s="94" t="s">
        <v>1</v>
      </c>
      <c r="B18" s="94"/>
      <c r="C18" s="94"/>
      <c r="D18" s="94"/>
      <c r="E18" s="98"/>
      <c r="F18" s="107">
        <f>IF(OR('Res Bud År2'!$C18="Kontant",'Res Bud År2'!$C18=""),'Res Bud År2'!$D18,0)
+IF('Res Bud År1'!$C18=30,'Res Bud År1'!$O18,0)+IF('Res Bud År1'!$C18=60,'Res Bud År1'!$N18,0)+IF('Res Bud År1'!$C18=90,'Res Bud År1'!$M18,0)</f>
        <v>0</v>
      </c>
      <c r="G18" s="107">
        <f>IF(OR('Res Bud År2'!$C18="Kontant",'Res Bud År2'!$C18=""),'Res Bud År2'!$E18,0)+IF('Res Bud År2'!$C18=30,'Res Bud År2'!$D18,0)
+IF('Res Bud År1'!$C18=60,'Res Bud År1'!$O18,0)+IF('Res Bud År1'!$C18=90,'Res Bud År1'!$N18,0)</f>
        <v>0</v>
      </c>
      <c r="H18" s="107">
        <f>IF(OR('Res Bud År2'!$C18="Kontant",'Res Bud År2'!$C18=""),'Res Bud År2'!$F18,0)+IF('Res Bud År2'!$C18=30,'Res Bud År2'!$E18,0)+IF('Res Bud År2'!$C18=60,'Res Bud År2'!$D18,0)
+IF('Res Bud År1'!$C18=90,'Res Bud År1'!$O18,0)</f>
        <v>0</v>
      </c>
      <c r="I18" s="107">
        <f>IF(OR('Res Bud År2'!$C18="Kontant",'Res Bud År2'!$C18=""),'Res Bud År2'!$G18,0)+IF('Res Bud År2'!$C18=30,'Res Bud År2'!$F18,0)+IF('Res Bud År2'!$C18=60,'Res Bud År2'!$E18,0)+IF('Res Bud År2'!$C18=90,'Res Bud År2'!$D18,0)</f>
        <v>0</v>
      </c>
      <c r="J18" s="107">
        <f>IF(OR('Res Bud År2'!$C18="Kontant",'Res Bud År2'!$C18=""),'Res Bud År2'!$H18,0)+IF('Res Bud År2'!$C18=30,'Res Bud År2'!$G18,0)+IF('Res Bud År2'!$C18=60,'Res Bud År2'!$F18,0)+IF('Res Bud År2'!$C18=90,'Res Bud År2'!$E18,0)</f>
        <v>0</v>
      </c>
      <c r="K18" s="107">
        <f>IF(OR('Res Bud År2'!$C18="Kontant",'Res Bud År2'!$C18=""),'Res Bud År2'!$I18,0)+IF('Res Bud År2'!$C18=30,'Res Bud År2'!$H18,0)+IF('Res Bud År2'!$C18=60,'Res Bud År2'!$G18,0)+IF('Res Bud År2'!$C18=90,'Res Bud År2'!$F18,0)</f>
        <v>0</v>
      </c>
      <c r="L18" s="107">
        <f>IF(OR('Res Bud År2'!$C18="Kontant",'Res Bud År2'!$C18=""),'Res Bud År2'!$J18,0)+IF('Res Bud År2'!$C18=30,'Res Bud År2'!$I18,0)+IF('Res Bud År2'!$C18=60,'Res Bud År2'!$H18,0)+IF('Res Bud År2'!$C18=90,'Res Bud År2'!$G18,0)</f>
        <v>0</v>
      </c>
      <c r="M18" s="107">
        <f>IF(OR('Res Bud År2'!$C18="Kontant",'Res Bud År2'!$C18=""),'Res Bud År2'!$K18,0)+IF('Res Bud År2'!$C18=30,'Res Bud År2'!$J18,0)+IF('Res Bud År2'!$C18=60,'Res Bud År2'!$I18,0)+IF('Res Bud År2'!$C18=90,'Res Bud År2'!$H18,0)</f>
        <v>0</v>
      </c>
      <c r="N18" s="107">
        <f>IF(OR('Res Bud År2'!$C18="Kontant",'Res Bud År2'!$C18=""),'Res Bud År2'!$L18,0)+IF('Res Bud År2'!$C18=30,'Res Bud År2'!$K18,0)+IF('Res Bud År2'!$C18=60,'Res Bud År2'!$J18,0)+IF('Res Bud År2'!$C18=90,'Res Bud År2'!$I18,0)</f>
        <v>0</v>
      </c>
      <c r="O18" s="107">
        <f>IF(OR('Res Bud År2'!$C18="Kontant",'Res Bud År2'!$C18=""),'Res Bud År2'!$M18,0)+IF('Res Bud År2'!$C18=30,'Res Bud År2'!$L18,0)+IF('Res Bud År2'!$C18=60,'Res Bud År2'!$K18,0)+IF('Res Bud År2'!$C18=90,'Res Bud År2'!$J18,0)</f>
        <v>0</v>
      </c>
      <c r="P18" s="107">
        <f>IF(OR('Res Bud År2'!$C18="Kontant",'Res Bud År2'!$C18=""),'Res Bud År2'!$N18,0)+IF('Res Bud År2'!$C18=30,'Res Bud År2'!$M18,0)+IF('Res Bud År2'!$C18=60,'Res Bud År2'!$L18,0)+IF('Res Bud År2'!$C18=90,'Res Bud År2'!$K18,0)</f>
        <v>0</v>
      </c>
      <c r="Q18" s="107">
        <f>IF(OR('Res Bud År2'!$C18="Kontant",'Res Bud År2'!$C18=""),'Res Bud År2'!$O18,0)+IF('Res Bud År2'!$C18=30,'Res Bud År2'!$N18,0)+IF('Res Bud År2'!$C18=60,'Res Bud År2'!$M18,0)+IF('Res Bud År2'!$C18=90,'Res Bud År2'!$L18,0)</f>
        <v>0</v>
      </c>
      <c r="R18" s="107">
        <f t="shared" si="2"/>
        <v>0</v>
      </c>
      <c r="S18" s="133"/>
    </row>
    <row r="19" spans="1:35" ht="30" hidden="1" customHeight="1" outlineLevel="1" x14ac:dyDescent="0.25">
      <c r="A19" s="94" t="s">
        <v>1</v>
      </c>
      <c r="B19" s="94"/>
      <c r="C19" s="94"/>
      <c r="D19" s="94"/>
      <c r="E19" s="98"/>
      <c r="F19" s="107">
        <f>IF(OR('Res Bud År2'!$C19="Kontant",'Res Bud År2'!$C19=""),'Res Bud År2'!$D19,0)
+IF('Res Bud År1'!$C19=30,'Res Bud År1'!$O19,0)+IF('Res Bud År1'!$C19=60,'Res Bud År1'!$N19,0)+IF('Res Bud År1'!$C19=90,'Res Bud År1'!$M19,0)</f>
        <v>0</v>
      </c>
      <c r="G19" s="107">
        <f>IF(OR('Res Bud År2'!$C19="Kontant",'Res Bud År2'!$C19=""),'Res Bud År2'!$E19,0)+IF('Res Bud År2'!$C19=30,'Res Bud År2'!$D19,0)
+IF('Res Bud År1'!$C19=60,'Res Bud År1'!$O19,0)+IF('Res Bud År1'!$C19=90,'Res Bud År1'!$N19,0)</f>
        <v>0</v>
      </c>
      <c r="H19" s="107">
        <f>IF(OR('Res Bud År2'!$C19="Kontant",'Res Bud År2'!$C19=""),'Res Bud År2'!$F19,0)+IF('Res Bud År2'!$C19=30,'Res Bud År2'!$E19,0)+IF('Res Bud År2'!$C19=60,'Res Bud År2'!$D19,0)
+IF('Res Bud År1'!$C19=90,'Res Bud År1'!$O19,0)</f>
        <v>0</v>
      </c>
      <c r="I19" s="107">
        <f>IF(OR('Res Bud År2'!$C19="Kontant",'Res Bud År2'!$C19=""),'Res Bud År2'!$G19,0)+IF('Res Bud År2'!$C19=30,'Res Bud År2'!$F19,0)+IF('Res Bud År2'!$C19=60,'Res Bud År2'!$E19,0)+IF('Res Bud År2'!$C19=90,'Res Bud År2'!$D19,0)</f>
        <v>0</v>
      </c>
      <c r="J19" s="107">
        <f>IF(OR('Res Bud År2'!$C19="Kontant",'Res Bud År2'!$C19=""),'Res Bud År2'!$H19,0)+IF('Res Bud År2'!$C19=30,'Res Bud År2'!$G19,0)+IF('Res Bud År2'!$C19=60,'Res Bud År2'!$F19,0)+IF('Res Bud År2'!$C19=90,'Res Bud År2'!$E19,0)</f>
        <v>0</v>
      </c>
      <c r="K19" s="107">
        <f>IF(OR('Res Bud År2'!$C19="Kontant",'Res Bud År2'!$C19=""),'Res Bud År2'!$I19,0)+IF('Res Bud År2'!$C19=30,'Res Bud År2'!$H19,0)+IF('Res Bud År2'!$C19=60,'Res Bud År2'!$G19,0)+IF('Res Bud År2'!$C19=90,'Res Bud År2'!$F19,0)</f>
        <v>0</v>
      </c>
      <c r="L19" s="107">
        <f>IF(OR('Res Bud År2'!$C19="Kontant",'Res Bud År2'!$C19=""),'Res Bud År2'!$J19,0)+IF('Res Bud År2'!$C19=30,'Res Bud År2'!$I19,0)+IF('Res Bud År2'!$C19=60,'Res Bud År2'!$H19,0)+IF('Res Bud År2'!$C19=90,'Res Bud År2'!$G19,0)</f>
        <v>0</v>
      </c>
      <c r="M19" s="107">
        <f>IF(OR('Res Bud År2'!$C19="Kontant",'Res Bud År2'!$C19=""),'Res Bud År2'!$K19,0)+IF('Res Bud År2'!$C19=30,'Res Bud År2'!$J19,0)+IF('Res Bud År2'!$C19=60,'Res Bud År2'!$I19,0)+IF('Res Bud År2'!$C19=90,'Res Bud År2'!$H19,0)</f>
        <v>0</v>
      </c>
      <c r="N19" s="107">
        <f>IF(OR('Res Bud År2'!$C19="Kontant",'Res Bud År2'!$C19=""),'Res Bud År2'!$L19,0)+IF('Res Bud År2'!$C19=30,'Res Bud År2'!$K19,0)+IF('Res Bud År2'!$C19=60,'Res Bud År2'!$J19,0)+IF('Res Bud År2'!$C19=90,'Res Bud År2'!$I19,0)</f>
        <v>0</v>
      </c>
      <c r="O19" s="107">
        <f>IF(OR('Res Bud År2'!$C19="Kontant",'Res Bud År2'!$C19=""),'Res Bud År2'!$M19,0)+IF('Res Bud År2'!$C19=30,'Res Bud År2'!$L19,0)+IF('Res Bud År2'!$C19=60,'Res Bud År2'!$K19,0)+IF('Res Bud År2'!$C19=90,'Res Bud År2'!$J19,0)</f>
        <v>0</v>
      </c>
      <c r="P19" s="107">
        <f>IF(OR('Res Bud År2'!$C19="Kontant",'Res Bud År2'!$C19=""),'Res Bud År2'!$N19,0)+IF('Res Bud År2'!$C19=30,'Res Bud År2'!$M19,0)+IF('Res Bud År2'!$C19=60,'Res Bud År2'!$L19,0)+IF('Res Bud År2'!$C19=90,'Res Bud År2'!$K19,0)</f>
        <v>0</v>
      </c>
      <c r="Q19" s="107">
        <f>IF(OR('Res Bud År2'!$C19="Kontant",'Res Bud År2'!$C19=""),'Res Bud År2'!$O19,0)+IF('Res Bud År2'!$C19=30,'Res Bud År2'!$N19,0)+IF('Res Bud År2'!$C19=60,'Res Bud År2'!$M19,0)+IF('Res Bud År2'!$C19=90,'Res Bud År2'!$L19,0)</f>
        <v>0</v>
      </c>
      <c r="R19" s="107">
        <f>SUM(F19:Q19)</f>
        <v>0</v>
      </c>
      <c r="S19" s="133"/>
    </row>
    <row r="20" spans="1:35" ht="30" hidden="1" customHeight="1" outlineLevel="1" x14ac:dyDescent="0.25">
      <c r="A20" s="94" t="s">
        <v>1</v>
      </c>
      <c r="B20" s="94"/>
      <c r="C20" s="94"/>
      <c r="D20" s="94"/>
      <c r="E20" s="98"/>
      <c r="F20" s="107">
        <f>IF(OR('Res Bud År2'!$C20="Kontant",'Res Bud År2'!$C20=""),'Res Bud År2'!$D20,0)
+IF('Res Bud År1'!$C20=30,'Res Bud År1'!$O20,0)+IF('Res Bud År1'!$C20=60,'Res Bud År1'!$N20,0)+IF('Res Bud År1'!$C20=90,'Res Bud År1'!$M20,0)</f>
        <v>0</v>
      </c>
      <c r="G20" s="107">
        <f>IF(OR('Res Bud År2'!$C20="Kontant",'Res Bud År2'!$C20=""),'Res Bud År2'!$E20,0)+IF('Res Bud År2'!$C20=30,'Res Bud År2'!$D20,0)
+IF('Res Bud År1'!$C20=60,'Res Bud År1'!$O20,0)+IF('Res Bud År1'!$C20=90,'Res Bud År1'!$N20,0)</f>
        <v>0</v>
      </c>
      <c r="H20" s="107">
        <f>IF(OR('Res Bud År2'!$C20="Kontant",'Res Bud År2'!$C20=""),'Res Bud År2'!$F20,0)+IF('Res Bud År2'!$C20=30,'Res Bud År2'!$E20,0)+IF('Res Bud År2'!$C20=60,'Res Bud År2'!$D20,0)
+IF('Res Bud År1'!$C20=90,'Res Bud År1'!$O20,0)</f>
        <v>0</v>
      </c>
      <c r="I20" s="107">
        <f>IF(OR('Res Bud År2'!$C20="Kontant",'Res Bud År2'!$C20=""),'Res Bud År2'!$G20,0)+IF('Res Bud År2'!$C20=30,'Res Bud År2'!$F20,0)+IF('Res Bud År2'!$C20=60,'Res Bud År2'!$E20,0)+IF('Res Bud År2'!$C20=90,'Res Bud År2'!$D20,0)</f>
        <v>0</v>
      </c>
      <c r="J20" s="107">
        <f>IF(OR('Res Bud År2'!$C20="Kontant",'Res Bud År2'!$C20=""),'Res Bud År2'!$H20,0)+IF('Res Bud År2'!$C20=30,'Res Bud År2'!$G20,0)+IF('Res Bud År2'!$C20=60,'Res Bud År2'!$F20,0)+IF('Res Bud År2'!$C20=90,'Res Bud År2'!$E20,0)</f>
        <v>0</v>
      </c>
      <c r="K20" s="107">
        <f>IF(OR('Res Bud År2'!$C20="Kontant",'Res Bud År2'!$C20=""),'Res Bud År2'!$I20,0)+IF('Res Bud År2'!$C20=30,'Res Bud År2'!$H20,0)+IF('Res Bud År2'!$C20=60,'Res Bud År2'!$G20,0)+IF('Res Bud År2'!$C20=90,'Res Bud År2'!$F20,0)</f>
        <v>0</v>
      </c>
      <c r="L20" s="107">
        <f>IF(OR('Res Bud År2'!$C20="Kontant",'Res Bud År2'!$C20=""),'Res Bud År2'!$J20,0)+IF('Res Bud År2'!$C20=30,'Res Bud År2'!$I20,0)+IF('Res Bud År2'!$C20=60,'Res Bud År2'!$H20,0)+IF('Res Bud År2'!$C20=90,'Res Bud År2'!$G20,0)</f>
        <v>0</v>
      </c>
      <c r="M20" s="107">
        <f>IF(OR('Res Bud År2'!$C20="Kontant",'Res Bud År2'!$C20=""),'Res Bud År2'!$K20,0)+IF('Res Bud År2'!$C20=30,'Res Bud År2'!$J20,0)+IF('Res Bud År2'!$C20=60,'Res Bud År2'!$I20,0)+IF('Res Bud År2'!$C20=90,'Res Bud År2'!$H20,0)</f>
        <v>0</v>
      </c>
      <c r="N20" s="107">
        <f>IF(OR('Res Bud År2'!$C20="Kontant",'Res Bud År2'!$C20=""),'Res Bud År2'!$L20,0)+IF('Res Bud År2'!$C20=30,'Res Bud År2'!$K20,0)+IF('Res Bud År2'!$C20=60,'Res Bud År2'!$J20,0)+IF('Res Bud År2'!$C20=90,'Res Bud År2'!$I20,0)</f>
        <v>0</v>
      </c>
      <c r="O20" s="107">
        <f>IF(OR('Res Bud År2'!$C20="Kontant",'Res Bud År2'!$C20=""),'Res Bud År2'!$M20,0)+IF('Res Bud År2'!$C20=30,'Res Bud År2'!$L20,0)+IF('Res Bud År2'!$C20=60,'Res Bud År2'!$K20,0)+IF('Res Bud År2'!$C20=90,'Res Bud År2'!$J20,0)</f>
        <v>0</v>
      </c>
      <c r="P20" s="107">
        <f>IF(OR('Res Bud År2'!$C20="Kontant",'Res Bud År2'!$C20=""),'Res Bud År2'!$N20,0)+IF('Res Bud År2'!$C20=30,'Res Bud År2'!$M20,0)+IF('Res Bud År2'!$C20=60,'Res Bud År2'!$L20,0)+IF('Res Bud År2'!$C20=90,'Res Bud År2'!$K20,0)</f>
        <v>0</v>
      </c>
      <c r="Q20" s="107">
        <f>IF(OR('Res Bud År2'!$C20="Kontant",'Res Bud År2'!$C20=""),'Res Bud År2'!$O20,0)+IF('Res Bud År2'!$C20=30,'Res Bud År2'!$N20,0)+IF('Res Bud År2'!$C20=60,'Res Bud År2'!$M20,0)+IF('Res Bud År2'!$C20=90,'Res Bud År2'!$L20,0)</f>
        <v>0</v>
      </c>
      <c r="R20" s="107">
        <f>SUM(F20:Q20)</f>
        <v>0</v>
      </c>
      <c r="S20" s="133"/>
    </row>
    <row r="21" spans="1:35" ht="30" hidden="1" customHeight="1" outlineLevel="1" x14ac:dyDescent="0.25">
      <c r="A21" s="94" t="s">
        <v>1</v>
      </c>
      <c r="B21" s="94"/>
      <c r="C21" s="94"/>
      <c r="D21" s="94"/>
      <c r="E21" s="98"/>
      <c r="F21" s="107">
        <f>IF(OR('Res Bud År2'!$C21="Kontant",'Res Bud År2'!$C21=""),'Res Bud År2'!$D21,0)
+IF('Res Bud År1'!$C21=30,'Res Bud År1'!$O21,0)+IF('Res Bud År1'!$C21=60,'Res Bud År1'!$N21,0)+IF('Res Bud År1'!$C21=90,'Res Bud År1'!$M21,0)</f>
        <v>0</v>
      </c>
      <c r="G21" s="107">
        <f>IF(OR('Res Bud År2'!$C21="Kontant",'Res Bud År2'!$C21=""),'Res Bud År2'!$E21,0)+IF('Res Bud År2'!$C21=30,'Res Bud År2'!$D21,0)
+IF('Res Bud År1'!$C21=60,'Res Bud År1'!$O21,0)+IF('Res Bud År1'!$C21=90,'Res Bud År1'!$N21,0)</f>
        <v>0</v>
      </c>
      <c r="H21" s="107">
        <f>IF(OR('Res Bud År2'!$C21="Kontant",'Res Bud År2'!$C21=""),'Res Bud År2'!$F21,0)+IF('Res Bud År2'!$C21=30,'Res Bud År2'!$E21,0)+IF('Res Bud År2'!$C21=60,'Res Bud År2'!$D21,0)
+IF('Res Bud År1'!$C21=90,'Res Bud År1'!$O21,0)</f>
        <v>0</v>
      </c>
      <c r="I21" s="107">
        <f>IF(OR('Res Bud År2'!$C21="Kontant",'Res Bud År2'!$C21=""),'Res Bud År2'!$G21,0)+IF('Res Bud År2'!$C21=30,'Res Bud År2'!$F21,0)+IF('Res Bud År2'!$C21=60,'Res Bud År2'!$E21,0)+IF('Res Bud År2'!$C21=90,'Res Bud År2'!$D21,0)</f>
        <v>0</v>
      </c>
      <c r="J21" s="107">
        <f>IF(OR('Res Bud År2'!$C21="Kontant",'Res Bud År2'!$C21=""),'Res Bud År2'!$H21,0)+IF('Res Bud År2'!$C21=30,'Res Bud År2'!$G21,0)+IF('Res Bud År2'!$C21=60,'Res Bud År2'!$F21,0)+IF('Res Bud År2'!$C21=90,'Res Bud År2'!$E21,0)</f>
        <v>0</v>
      </c>
      <c r="K21" s="107">
        <f>IF(OR('Res Bud År2'!$C21="Kontant",'Res Bud År2'!$C21=""),'Res Bud År2'!$I21,0)+IF('Res Bud År2'!$C21=30,'Res Bud År2'!$H21,0)+IF('Res Bud År2'!$C21=60,'Res Bud År2'!$G21,0)+IF('Res Bud År2'!$C21=90,'Res Bud År2'!$F21,0)</f>
        <v>0</v>
      </c>
      <c r="L21" s="107">
        <f>IF(OR('Res Bud År2'!$C21="Kontant",'Res Bud År2'!$C21=""),'Res Bud År2'!$J21,0)+IF('Res Bud År2'!$C21=30,'Res Bud År2'!$I21,0)+IF('Res Bud År2'!$C21=60,'Res Bud År2'!$H21,0)+IF('Res Bud År2'!$C21=90,'Res Bud År2'!$G21,0)</f>
        <v>0</v>
      </c>
      <c r="M21" s="107">
        <f>IF(OR('Res Bud År2'!$C21="Kontant",'Res Bud År2'!$C21=""),'Res Bud År2'!$K21,0)+IF('Res Bud År2'!$C21=30,'Res Bud År2'!$J21,0)+IF('Res Bud År2'!$C21=60,'Res Bud År2'!$I21,0)+IF('Res Bud År2'!$C21=90,'Res Bud År2'!$H21,0)</f>
        <v>0</v>
      </c>
      <c r="N21" s="107">
        <f>IF(OR('Res Bud År2'!$C21="Kontant",'Res Bud År2'!$C21=""),'Res Bud År2'!$L21,0)+IF('Res Bud År2'!$C21=30,'Res Bud År2'!$K21,0)+IF('Res Bud År2'!$C21=60,'Res Bud År2'!$J21,0)+IF('Res Bud År2'!$C21=90,'Res Bud År2'!$I21,0)</f>
        <v>0</v>
      </c>
      <c r="O21" s="107">
        <f>IF(OR('Res Bud År2'!$C21="Kontant",'Res Bud År2'!$C21=""),'Res Bud År2'!$M21,0)+IF('Res Bud År2'!$C21=30,'Res Bud År2'!$L21,0)+IF('Res Bud År2'!$C21=60,'Res Bud År2'!$K21,0)+IF('Res Bud År2'!$C21=90,'Res Bud År2'!$J21,0)</f>
        <v>0</v>
      </c>
      <c r="P21" s="107">
        <f>IF(OR('Res Bud År2'!$C21="Kontant",'Res Bud År2'!$C21=""),'Res Bud År2'!$N21,0)+IF('Res Bud År2'!$C21=30,'Res Bud År2'!$M21,0)+IF('Res Bud År2'!$C21=60,'Res Bud År2'!$L21,0)+IF('Res Bud År2'!$C21=90,'Res Bud År2'!$K21,0)</f>
        <v>0</v>
      </c>
      <c r="Q21" s="107">
        <f>IF(OR('Res Bud År2'!$C21="Kontant",'Res Bud År2'!$C21=""),'Res Bud År2'!$O21,0)+IF('Res Bud År2'!$C21=30,'Res Bud År2'!$N21,0)+IF('Res Bud År2'!$C21=60,'Res Bud År2'!$M21,0)+IF('Res Bud År2'!$C21=90,'Res Bud År2'!$L21,0)</f>
        <v>0</v>
      </c>
      <c r="R21" s="107">
        <f>SUM(F21:Q21)</f>
        <v>0</v>
      </c>
      <c r="S21" s="133"/>
    </row>
    <row r="22" spans="1:35" ht="13" hidden="1" outlineLevel="1" x14ac:dyDescent="0.3">
      <c r="A22" s="92" t="s">
        <v>24</v>
      </c>
      <c r="B22" s="92"/>
      <c r="C22" s="92"/>
      <c r="D22" s="92"/>
      <c r="E22" s="93"/>
      <c r="F22" s="102">
        <f t="shared" ref="F22:Q22" si="3">SUM(F15:F21)</f>
        <v>0</v>
      </c>
      <c r="G22" s="102">
        <f t="shared" si="3"/>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2"/>
      <c r="AB22" s="2"/>
      <c r="AC22" s="2"/>
      <c r="AD22" s="2"/>
      <c r="AE22" s="2"/>
      <c r="AF22" s="2"/>
      <c r="AG22" s="2"/>
      <c r="AH22" s="2"/>
      <c r="AI22" s="2"/>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2"/>
      <c r="AB24" s="2"/>
      <c r="AC24" s="2"/>
      <c r="AD24" s="2"/>
      <c r="AE24" s="2"/>
      <c r="AF24" s="2"/>
      <c r="AG24" s="2"/>
      <c r="AH24" s="2"/>
      <c r="AI24" s="2"/>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2"/>
      <c r="AB25" s="2"/>
      <c r="AC25" s="2"/>
      <c r="AD25" s="2"/>
      <c r="AE25" s="2"/>
      <c r="AF25" s="2"/>
      <c r="AG25" s="2"/>
      <c r="AH25" s="2"/>
      <c r="AI25" s="2"/>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2"/>
      <c r="AB26" s="2"/>
      <c r="AC26" s="2"/>
      <c r="AD26" s="2"/>
      <c r="AE26" s="2"/>
      <c r="AF26" s="2"/>
      <c r="AG26" s="2"/>
      <c r="AH26" s="2"/>
      <c r="AI26" s="2"/>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2"/>
      <c r="AB27" s="2"/>
      <c r="AC27" s="2"/>
      <c r="AD27" s="2"/>
      <c r="AE27" s="2"/>
      <c r="AF27" s="2"/>
      <c r="AG27" s="2"/>
      <c r="AH27" s="2"/>
      <c r="AI27" s="2"/>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År2'!D$4</f>
        <v>jan-26</v>
      </c>
      <c r="G37" s="99" t="str">
        <f>'Res Bud År2'!E$4</f>
        <v>feb-26</v>
      </c>
      <c r="H37" s="99" t="str">
        <f>'Res Bud År2'!F$4</f>
        <v>mar-26</v>
      </c>
      <c r="I37" s="99" t="str">
        <f>'Res Bud År2'!G$4</f>
        <v>apr-26</v>
      </c>
      <c r="J37" s="99" t="str">
        <f>'Res Bud År2'!H$4</f>
        <v>maj-26</v>
      </c>
      <c r="K37" s="99" t="str">
        <f>'Res Bud År2'!I$4</f>
        <v>jun-26</v>
      </c>
      <c r="L37" s="99" t="str">
        <f>'Res Bud År2'!J$4</f>
        <v>jul-26</v>
      </c>
      <c r="M37" s="99" t="str">
        <f>'Res Bud År2'!K$4</f>
        <v>aug-26</v>
      </c>
      <c r="N37" s="99" t="str">
        <f>'Res Bud År2'!L$4</f>
        <v>sep-26</v>
      </c>
      <c r="O37" s="99" t="str">
        <f>'Res Bud År2'!M$4</f>
        <v>okt-26</v>
      </c>
      <c r="P37" s="99" t="str">
        <f>'Res Bud År2'!N$4</f>
        <v>nov-26</v>
      </c>
      <c r="Q37" s="99" t="str">
        <f>'Res Bud År2'!O$4</f>
        <v>dec-26</v>
      </c>
      <c r="R37" s="99" t="s">
        <v>46</v>
      </c>
      <c r="S37" s="133"/>
    </row>
    <row r="38" spans="1:19" hidden="1" outlineLevel="1" x14ac:dyDescent="0.25">
      <c r="A38" s="94" t="s">
        <v>2</v>
      </c>
      <c r="B38" s="94"/>
      <c r="C38" s="94"/>
      <c r="D38" s="94"/>
      <c r="E38" s="98"/>
      <c r="F38" s="107">
        <f>IF(OR('Res Bud År2'!$C38="Kontant",'Res Bud År2'!$C38=""),'Res Bud År2'!$D38,0)
+IF('Res Bud År1'!$C38=30,'Res Bud År1'!$O38,0)+IF('Res Bud År1'!$C38=60,'Res Bud År1'!$N38,0)+IF('Res Bud År1'!$C38=90,'Res Bud År1'!$M38,0)</f>
        <v>0</v>
      </c>
      <c r="G38" s="107">
        <f>IF(OR('Res Bud År2'!$C38="Kontant",'Res Bud År2'!$C38=""),'Res Bud År2'!$E38,0)+IF('Res Bud År2'!$C38=30,'Res Bud År2'!$D38,0)
+IF('Res Bud År1'!$C38=60,'Res Bud År1'!$O38,0)+IF('Res Bud År1'!$C38=90,'Res Bud År1'!$N38,0)</f>
        <v>0</v>
      </c>
      <c r="H38" s="107">
        <f>IF(OR('Res Bud År2'!$C38="Kontant",'Res Bud År2'!$C38=""),'Res Bud År2'!$F38,0)+IF('Res Bud År2'!$C38=30,'Res Bud År2'!$E38,0)+IF('Res Bud År2'!$C38=60,'Res Bud År2'!$D38,0)
+IF('Res Bud År1'!$C38=90,'Res Bud År1'!$O38,0)</f>
        <v>0</v>
      </c>
      <c r="I38" s="107">
        <f>IF(OR('Res Bud År2'!$C38="Kontant",'Res Bud År2'!$C38=""),'Res Bud År2'!$G38,0)+IF('Res Bud År2'!$C38=30,'Res Bud År2'!$F38,0)+IF('Res Bud År2'!$C38=60,'Res Bud År2'!$E38,0)+IF('Res Bud År2'!$C38=90,'Res Bud År2'!$D38,0)</f>
        <v>0</v>
      </c>
      <c r="J38" s="107">
        <f>IF(OR('Res Bud År2'!$C38="Kontant",'Res Bud År2'!$C38=""),'Res Bud År2'!$H38,0)+IF('Res Bud År2'!$C38=30,'Res Bud År2'!$G38,0)+IF('Res Bud År2'!$C38=60,'Res Bud År2'!$F38,0)+IF('Res Bud År2'!$C38=90,'Res Bud År2'!$E38,0)</f>
        <v>0</v>
      </c>
      <c r="K38" s="107">
        <f>IF(OR('Res Bud År2'!$C38="Kontant",'Res Bud År2'!$C38=""),'Res Bud År2'!$I38,0)+IF('Res Bud År2'!$C38=30,'Res Bud År2'!$H38,0)+IF('Res Bud År2'!$C38=60,'Res Bud År2'!$G38,0)+IF('Res Bud År2'!$C38=90,'Res Bud År2'!$F38,0)</f>
        <v>0</v>
      </c>
      <c r="L38" s="107">
        <f>IF(OR('Res Bud År2'!$C38="Kontant",'Res Bud År2'!$C38=""),'Res Bud År2'!$J38,0)+IF('Res Bud År2'!$C38=30,'Res Bud År2'!$I38,0)+IF('Res Bud År2'!$C38=60,'Res Bud År2'!$H38,0)+IF('Res Bud År2'!$C38=90,'Res Bud År2'!$G38,0)</f>
        <v>0</v>
      </c>
      <c r="M38" s="107">
        <f>IF(OR('Res Bud År2'!$C38="Kontant",'Res Bud År2'!$C38=""),'Res Bud År2'!$K38,0)+IF('Res Bud År2'!$C38=30,'Res Bud År2'!$J38,0)+IF('Res Bud År2'!$C38=60,'Res Bud År2'!$I38,0)+IF('Res Bud År2'!$C38=90,'Res Bud År2'!$H38,0)</f>
        <v>0</v>
      </c>
      <c r="N38" s="107">
        <f>IF(OR('Res Bud År2'!$C38="Kontant",'Res Bud År2'!$C38=""),'Res Bud År2'!$L38,0)+IF('Res Bud År2'!$C38=30,'Res Bud År2'!$K38,0)+IF('Res Bud År2'!$C38=60,'Res Bud År2'!$J38,0)+IF('Res Bud År2'!$C38=90,'Res Bud År2'!$I38,0)</f>
        <v>0</v>
      </c>
      <c r="O38" s="107">
        <f>IF(OR('Res Bud År2'!$C38="Kontant",'Res Bud År2'!$C38=""),'Res Bud År2'!$M38,0)+IF('Res Bud År2'!$C38=30,'Res Bud År2'!$L38,0)+IF('Res Bud År2'!$C38=60,'Res Bud År2'!$K38,0)+IF('Res Bud År2'!$C38=90,'Res Bud År2'!$J38,0)</f>
        <v>0</v>
      </c>
      <c r="P38" s="107">
        <f>IF(OR('Res Bud År2'!$C38="Kontant",'Res Bud År2'!$C38=""),'Res Bud År2'!$N38,0)+IF('Res Bud År2'!$C38=30,'Res Bud År2'!$M38,0)+IF('Res Bud År2'!$C38=60,'Res Bud År2'!$L38,0)+IF('Res Bud År2'!$C38=90,'Res Bud År2'!$K38,0)</f>
        <v>0</v>
      </c>
      <c r="Q38" s="107">
        <f>IF(OR('Res Bud År2'!$C38="Kontant",'Res Bud År2'!$C38=""),'Res Bud År2'!$O38,0)+IF('Res Bud År2'!$C38=30,'Res Bud År2'!$N38,0)+IF('Res Bud År2'!$C38=60,'Res Bud År2'!$M38,0)+IF('Res Bud År2'!$C38=90,'Res Bud År2'!$L38,0)</f>
        <v>0</v>
      </c>
      <c r="R38" s="107">
        <f t="shared" ref="R38:R55" si="5">SUM(F38:Q38)</f>
        <v>0</v>
      </c>
      <c r="S38" s="133"/>
    </row>
    <row r="39" spans="1:19" hidden="1" outlineLevel="1" x14ac:dyDescent="0.25">
      <c r="A39" s="94" t="s">
        <v>3</v>
      </c>
      <c r="B39" s="94"/>
      <c r="C39" s="94"/>
      <c r="D39" s="94"/>
      <c r="E39" s="98"/>
      <c r="F39" s="107">
        <f>IF(OR('Res Bud År2'!$C39="Kontant",'Res Bud År2'!$C39=""),'Res Bud År2'!$D39,0)
+IF('Res Bud År1'!$C39=30,'Res Bud År1'!$O39,0)+IF('Res Bud År1'!$C39=60,'Res Bud År1'!$N39,0)+IF('Res Bud År1'!$C39=90,'Res Bud År1'!$M39,0)</f>
        <v>0</v>
      </c>
      <c r="G39" s="107">
        <f>IF(OR('Res Bud År2'!$C39="Kontant",'Res Bud År2'!$C39=""),'Res Bud År2'!$E39,0)+IF('Res Bud År2'!$C39=30,'Res Bud År2'!$D39,0)
+IF('Res Bud År1'!$C39=60,'Res Bud År1'!$O39,0)+IF('Res Bud År1'!$C39=90,'Res Bud År1'!$N39,0)</f>
        <v>0</v>
      </c>
      <c r="H39" s="107">
        <f>IF(OR('Res Bud År2'!$C39="Kontant",'Res Bud År2'!$C39=""),'Res Bud År2'!$F39,0)+IF('Res Bud År2'!$C39=30,'Res Bud År2'!$E39,0)+IF('Res Bud År2'!$C39=60,'Res Bud År2'!$D39,0)
+IF('Res Bud År1'!$C39=90,'Res Bud År1'!$O39,0)</f>
        <v>0</v>
      </c>
      <c r="I39" s="107">
        <f>IF(OR('Res Bud År2'!$C39="Kontant",'Res Bud År2'!$C39=""),'Res Bud År2'!$G39,0)+IF('Res Bud År2'!$C39=30,'Res Bud År2'!$F39,0)+IF('Res Bud År2'!$C39=60,'Res Bud År2'!$E39,0)+IF('Res Bud År2'!$C39=90,'Res Bud År2'!$D39,0)</f>
        <v>0</v>
      </c>
      <c r="J39" s="107">
        <f>IF(OR('Res Bud År2'!$C39="Kontant",'Res Bud År2'!$C39=""),'Res Bud År2'!$H39,0)+IF('Res Bud År2'!$C39=30,'Res Bud År2'!$G39,0)+IF('Res Bud År2'!$C39=60,'Res Bud År2'!$F39,0)+IF('Res Bud År2'!$C39=90,'Res Bud År2'!$E39,0)</f>
        <v>0</v>
      </c>
      <c r="K39" s="107">
        <f>IF(OR('Res Bud År2'!$C39="Kontant",'Res Bud År2'!$C39=""),'Res Bud År2'!$I39,0)+IF('Res Bud År2'!$C39=30,'Res Bud År2'!$H39,0)+IF('Res Bud År2'!$C39=60,'Res Bud År2'!$G39,0)+IF('Res Bud År2'!$C39=90,'Res Bud År2'!$F39,0)</f>
        <v>0</v>
      </c>
      <c r="L39" s="107">
        <f>IF(OR('Res Bud År2'!$C39="Kontant",'Res Bud År2'!$C39=""),'Res Bud År2'!$J39,0)+IF('Res Bud År2'!$C39=30,'Res Bud År2'!$I39,0)+IF('Res Bud År2'!$C39=60,'Res Bud År2'!$H39,0)+IF('Res Bud År2'!$C39=90,'Res Bud År2'!$G39,0)</f>
        <v>0</v>
      </c>
      <c r="M39" s="107">
        <f>IF(OR('Res Bud År2'!$C39="Kontant",'Res Bud År2'!$C39=""),'Res Bud År2'!$K39,0)+IF('Res Bud År2'!$C39=30,'Res Bud År2'!$J39,0)+IF('Res Bud År2'!$C39=60,'Res Bud År2'!$I39,0)+IF('Res Bud År2'!$C39=90,'Res Bud År2'!$H39,0)</f>
        <v>0</v>
      </c>
      <c r="N39" s="107">
        <f>IF(OR('Res Bud År2'!$C39="Kontant",'Res Bud År2'!$C39=""),'Res Bud År2'!$L39,0)+IF('Res Bud År2'!$C39=30,'Res Bud År2'!$K39,0)+IF('Res Bud År2'!$C39=60,'Res Bud År2'!$J39,0)+IF('Res Bud År2'!$C39=90,'Res Bud År2'!$I39,0)</f>
        <v>0</v>
      </c>
      <c r="O39" s="107">
        <f>IF(OR('Res Bud År2'!$C39="Kontant",'Res Bud År2'!$C39=""),'Res Bud År2'!$M39,0)+IF('Res Bud År2'!$C39=30,'Res Bud År2'!$L39,0)+IF('Res Bud År2'!$C39=60,'Res Bud År2'!$K39,0)+IF('Res Bud År2'!$C39=90,'Res Bud År2'!$J39,0)</f>
        <v>0</v>
      </c>
      <c r="P39" s="107">
        <f>IF(OR('Res Bud År2'!$C39="Kontant",'Res Bud År2'!$C39=""),'Res Bud År2'!$N39,0)+IF('Res Bud År2'!$C39=30,'Res Bud År2'!$M39,0)+IF('Res Bud År2'!$C39=60,'Res Bud År2'!$L39,0)+IF('Res Bud År2'!$C39=90,'Res Bud År2'!$K39,0)</f>
        <v>0</v>
      </c>
      <c r="Q39" s="107">
        <f>IF(OR('Res Bud År2'!$C39="Kontant",'Res Bud År2'!$C39=""),'Res Bud År2'!$O39,0)+IF('Res Bud År2'!$C39=30,'Res Bud År2'!$N39,0)+IF('Res Bud År2'!$C39=60,'Res Bud År2'!$M39,0)+IF('Res Bud År2'!$C39=90,'Res Bud År2'!$L39,0)</f>
        <v>0</v>
      </c>
      <c r="R39" s="107">
        <f t="shared" si="5"/>
        <v>0</v>
      </c>
      <c r="S39" s="133"/>
    </row>
    <row r="40" spans="1:19" ht="25" hidden="1" outlineLevel="1" x14ac:dyDescent="0.25">
      <c r="A40" s="94" t="s">
        <v>4</v>
      </c>
      <c r="B40" s="94"/>
      <c r="C40" s="94"/>
      <c r="D40" s="94"/>
      <c r="E40" s="98"/>
      <c r="F40" s="107">
        <f>IF(OR('Res Bud År2'!$C40="Kontant",'Res Bud År2'!$C40=""),'Res Bud År2'!$D40,0)
+IF('Res Bud År1'!$C40=30,'Res Bud År1'!$O40,0)+IF('Res Bud År1'!$C40=60,'Res Bud År1'!$N40,0)+IF('Res Bud År1'!$C40=90,'Res Bud År1'!$M40,0)</f>
        <v>0</v>
      </c>
      <c r="G40" s="107">
        <f>IF(OR('Res Bud År2'!$C40="Kontant",'Res Bud År2'!$C40=""),'Res Bud År2'!$E40,0)+IF('Res Bud År2'!$C40=30,'Res Bud År2'!$D40,0)
+IF('Res Bud År1'!$C40=60,'Res Bud År1'!$O40,0)+IF('Res Bud År1'!$C40=90,'Res Bud År1'!$N40,0)</f>
        <v>0</v>
      </c>
      <c r="H40" s="107">
        <f>IF(OR('Res Bud År2'!$C40="Kontant",'Res Bud År2'!$C40=""),'Res Bud År2'!$F40,0)+IF('Res Bud År2'!$C40=30,'Res Bud År2'!$E40,0)+IF('Res Bud År2'!$C40=60,'Res Bud År2'!$D40,0)
+IF('Res Bud År1'!$C40=90,'Res Bud År1'!$O40,0)</f>
        <v>0</v>
      </c>
      <c r="I40" s="107">
        <f>IF(OR('Res Bud År2'!$C40="Kontant",'Res Bud År2'!$C40=""),'Res Bud År2'!$G40,0)+IF('Res Bud År2'!$C40=30,'Res Bud År2'!$F40,0)+IF('Res Bud År2'!$C40=60,'Res Bud År2'!$E40,0)+IF('Res Bud År2'!$C40=90,'Res Bud År2'!$D40,0)</f>
        <v>0</v>
      </c>
      <c r="J40" s="107">
        <f>IF(OR('Res Bud År2'!$C40="Kontant",'Res Bud År2'!$C40=""),'Res Bud År2'!$H40,0)+IF('Res Bud År2'!$C40=30,'Res Bud År2'!$G40,0)+IF('Res Bud År2'!$C40=60,'Res Bud År2'!$F40,0)+IF('Res Bud År2'!$C40=90,'Res Bud År2'!$E40,0)</f>
        <v>0</v>
      </c>
      <c r="K40" s="107">
        <f>IF(OR('Res Bud År2'!$C40="Kontant",'Res Bud År2'!$C40=""),'Res Bud År2'!$I40,0)+IF('Res Bud År2'!$C40=30,'Res Bud År2'!$H40,0)+IF('Res Bud År2'!$C40=60,'Res Bud År2'!$G40,0)+IF('Res Bud År2'!$C40=90,'Res Bud År2'!$F40,0)</f>
        <v>0</v>
      </c>
      <c r="L40" s="107">
        <f>IF(OR('Res Bud År2'!$C40="Kontant",'Res Bud År2'!$C40=""),'Res Bud År2'!$J40,0)+IF('Res Bud År2'!$C40=30,'Res Bud År2'!$I40,0)+IF('Res Bud År2'!$C40=60,'Res Bud År2'!$H40,0)+IF('Res Bud År2'!$C40=90,'Res Bud År2'!$G40,0)</f>
        <v>0</v>
      </c>
      <c r="M40" s="107">
        <f>IF(OR('Res Bud År2'!$C40="Kontant",'Res Bud År2'!$C40=""),'Res Bud År2'!$K40,0)+IF('Res Bud År2'!$C40=30,'Res Bud År2'!$J40,0)+IF('Res Bud År2'!$C40=60,'Res Bud År2'!$I40,0)+IF('Res Bud År2'!$C40=90,'Res Bud År2'!$H40,0)</f>
        <v>0</v>
      </c>
      <c r="N40" s="107">
        <f>IF(OR('Res Bud År2'!$C40="Kontant",'Res Bud År2'!$C40=""),'Res Bud År2'!$L40,0)+IF('Res Bud År2'!$C40=30,'Res Bud År2'!$K40,0)+IF('Res Bud År2'!$C40=60,'Res Bud År2'!$J40,0)+IF('Res Bud År2'!$C40=90,'Res Bud År2'!$I40,0)</f>
        <v>0</v>
      </c>
      <c r="O40" s="107">
        <f>IF(OR('Res Bud År2'!$C40="Kontant",'Res Bud År2'!$C40=""),'Res Bud År2'!$M40,0)+IF('Res Bud År2'!$C40=30,'Res Bud År2'!$L40,0)+IF('Res Bud År2'!$C40=60,'Res Bud År2'!$K40,0)+IF('Res Bud År2'!$C40=90,'Res Bud År2'!$J40,0)</f>
        <v>0</v>
      </c>
      <c r="P40" s="107">
        <f>IF(OR('Res Bud År2'!$C40="Kontant",'Res Bud År2'!$C40=""),'Res Bud År2'!$N40,0)+IF('Res Bud År2'!$C40=30,'Res Bud År2'!$M40,0)+IF('Res Bud År2'!$C40=60,'Res Bud År2'!$L40,0)+IF('Res Bud År2'!$C40=90,'Res Bud År2'!$K40,0)</f>
        <v>0</v>
      </c>
      <c r="Q40" s="107">
        <f>IF(OR('Res Bud År2'!$C40="Kontant",'Res Bud År2'!$C40=""),'Res Bud År2'!$O40,0)+IF('Res Bud År2'!$C40=30,'Res Bud År2'!$N40,0)+IF('Res Bud År2'!$C40=60,'Res Bud År2'!$M40,0)+IF('Res Bud År2'!$C40=90,'Res Bud År2'!$L40,0)</f>
        <v>0</v>
      </c>
      <c r="R40" s="107">
        <f t="shared" si="5"/>
        <v>0</v>
      </c>
      <c r="S40" s="133"/>
    </row>
    <row r="41" spans="1:19" hidden="1" outlineLevel="1" x14ac:dyDescent="0.25">
      <c r="A41" s="94" t="s">
        <v>5</v>
      </c>
      <c r="B41" s="94"/>
      <c r="C41" s="94"/>
      <c r="D41" s="94"/>
      <c r="E41" s="98"/>
      <c r="F41" s="107">
        <f>IF(OR('Res Bud År2'!$C41="Kontant",'Res Bud År2'!$C41=""),'Res Bud År2'!$D41,0)
+IF('Res Bud År1'!$C41=30,'Res Bud År1'!$O41,0)+IF('Res Bud År1'!$C41=60,'Res Bud År1'!$N41,0)+IF('Res Bud År1'!$C41=90,'Res Bud År1'!$M41,0)</f>
        <v>0</v>
      </c>
      <c r="G41" s="107">
        <f>IF(OR('Res Bud År2'!$C41="Kontant",'Res Bud År2'!$C41=""),'Res Bud År2'!$E41,0)+IF('Res Bud År2'!$C41=30,'Res Bud År2'!$D41,0)
+IF('Res Bud År1'!$C41=60,'Res Bud År1'!$O41,0)+IF('Res Bud År1'!$C41=90,'Res Bud År1'!$N41,0)</f>
        <v>0</v>
      </c>
      <c r="H41" s="107">
        <f>IF(OR('Res Bud År2'!$C41="Kontant",'Res Bud År2'!$C41=""),'Res Bud År2'!$F41,0)+IF('Res Bud År2'!$C41=30,'Res Bud År2'!$E41,0)+IF('Res Bud År2'!$C41=60,'Res Bud År2'!$D41,0)
+IF('Res Bud År1'!$C41=90,'Res Bud År1'!$O41,0)</f>
        <v>0</v>
      </c>
      <c r="I41" s="107">
        <f>IF(OR('Res Bud År2'!$C41="Kontant",'Res Bud År2'!$C41=""),'Res Bud År2'!$G41,0)+IF('Res Bud År2'!$C41=30,'Res Bud År2'!$F41,0)+IF('Res Bud År2'!$C41=60,'Res Bud År2'!$E41,0)+IF('Res Bud År2'!$C41=90,'Res Bud År2'!$D41,0)</f>
        <v>0</v>
      </c>
      <c r="J41" s="107">
        <f>IF(OR('Res Bud År2'!$C41="Kontant",'Res Bud År2'!$C41=""),'Res Bud År2'!$H41,0)+IF('Res Bud År2'!$C41=30,'Res Bud År2'!$G41,0)+IF('Res Bud År2'!$C41=60,'Res Bud År2'!$F41,0)+IF('Res Bud År2'!$C41=90,'Res Bud År2'!$E41,0)</f>
        <v>0</v>
      </c>
      <c r="K41" s="107">
        <f>IF(OR('Res Bud År2'!$C41="Kontant",'Res Bud År2'!$C41=""),'Res Bud År2'!$I41,0)+IF('Res Bud År2'!$C41=30,'Res Bud År2'!$H41,0)+IF('Res Bud År2'!$C41=60,'Res Bud År2'!$G41,0)+IF('Res Bud År2'!$C41=90,'Res Bud År2'!$F41,0)</f>
        <v>0</v>
      </c>
      <c r="L41" s="107">
        <f>IF(OR('Res Bud År2'!$C41="Kontant",'Res Bud År2'!$C41=""),'Res Bud År2'!$J41,0)+IF('Res Bud År2'!$C41=30,'Res Bud År2'!$I41,0)+IF('Res Bud År2'!$C41=60,'Res Bud År2'!$H41,0)+IF('Res Bud År2'!$C41=90,'Res Bud År2'!$G41,0)</f>
        <v>0</v>
      </c>
      <c r="M41" s="107">
        <f>IF(OR('Res Bud År2'!$C41="Kontant",'Res Bud År2'!$C41=""),'Res Bud År2'!$K41,0)+IF('Res Bud År2'!$C41=30,'Res Bud År2'!$J41,0)+IF('Res Bud År2'!$C41=60,'Res Bud År2'!$I41,0)+IF('Res Bud År2'!$C41=90,'Res Bud År2'!$H41,0)</f>
        <v>0</v>
      </c>
      <c r="N41" s="107">
        <f>IF(OR('Res Bud År2'!$C41="Kontant",'Res Bud År2'!$C41=""),'Res Bud År2'!$L41,0)+IF('Res Bud År2'!$C41=30,'Res Bud År2'!$K41,0)+IF('Res Bud År2'!$C41=60,'Res Bud År2'!$J41,0)+IF('Res Bud År2'!$C41=90,'Res Bud År2'!$I41,0)</f>
        <v>0</v>
      </c>
      <c r="O41" s="107">
        <f>IF(OR('Res Bud År2'!$C41="Kontant",'Res Bud År2'!$C41=""),'Res Bud År2'!$M41,0)+IF('Res Bud År2'!$C41=30,'Res Bud År2'!$L41,0)+IF('Res Bud År2'!$C41=60,'Res Bud År2'!$K41,0)+IF('Res Bud År2'!$C41=90,'Res Bud År2'!$J41,0)</f>
        <v>0</v>
      </c>
      <c r="P41" s="107">
        <f>IF(OR('Res Bud År2'!$C41="Kontant",'Res Bud År2'!$C41=""),'Res Bud År2'!$N41,0)+IF('Res Bud År2'!$C41=30,'Res Bud År2'!$M41,0)+IF('Res Bud År2'!$C41=60,'Res Bud År2'!$L41,0)+IF('Res Bud År2'!$C41=90,'Res Bud År2'!$K41,0)</f>
        <v>0</v>
      </c>
      <c r="Q41" s="107">
        <f>IF(OR('Res Bud År2'!$C41="Kontant",'Res Bud År2'!$C41=""),'Res Bud År2'!$O41,0)+IF('Res Bud År2'!$C41=30,'Res Bud År2'!$N41,0)+IF('Res Bud År2'!$C41=60,'Res Bud År2'!$M41,0)+IF('Res Bud År2'!$C41=90,'Res Bud År2'!$L41,0)</f>
        <v>0</v>
      </c>
      <c r="R41" s="107">
        <f t="shared" si="5"/>
        <v>0</v>
      </c>
      <c r="S41" s="133"/>
    </row>
    <row r="42" spans="1:19" ht="25" hidden="1" outlineLevel="1" x14ac:dyDescent="0.25">
      <c r="A42" s="94" t="s">
        <v>6</v>
      </c>
      <c r="B42" s="94"/>
      <c r="C42" s="94"/>
      <c r="D42" s="94"/>
      <c r="E42" s="98"/>
      <c r="F42" s="107">
        <f>IF(OR('Res Bud År2'!$C42="Kontant",'Res Bud År2'!$C42=""),'Res Bud År2'!$D42,0)
+IF('Res Bud År1'!$C42=30,'Res Bud År1'!$O42,0)+IF('Res Bud År1'!$C42=60,'Res Bud År1'!$N42,0)+IF('Res Bud År1'!$C42=90,'Res Bud År1'!$M42,0)</f>
        <v>0</v>
      </c>
      <c r="G42" s="107">
        <f>IF(OR('Res Bud År2'!$C42="Kontant",'Res Bud År2'!$C42=""),'Res Bud År2'!$E42,0)+IF('Res Bud År2'!$C42=30,'Res Bud År2'!$D42,0)
+IF('Res Bud År1'!$C42=60,'Res Bud År1'!$O42,0)+IF('Res Bud År1'!$C42=90,'Res Bud År1'!$N42,0)</f>
        <v>0</v>
      </c>
      <c r="H42" s="107">
        <f>IF(OR('Res Bud År2'!$C42="Kontant",'Res Bud År2'!$C42=""),'Res Bud År2'!$F42,0)+IF('Res Bud År2'!$C42=30,'Res Bud År2'!$E42,0)+IF('Res Bud År2'!$C42=60,'Res Bud År2'!$D42,0)
+IF('Res Bud År1'!$C42=90,'Res Bud År1'!$O42,0)</f>
        <v>0</v>
      </c>
      <c r="I42" s="107">
        <f>IF(OR('Res Bud År2'!$C42="Kontant",'Res Bud År2'!$C42=""),'Res Bud År2'!$G42,0)+IF('Res Bud År2'!$C42=30,'Res Bud År2'!$F42,0)+IF('Res Bud År2'!$C42=60,'Res Bud År2'!$E42,0)+IF('Res Bud År2'!$C42=90,'Res Bud År2'!$D42,0)</f>
        <v>0</v>
      </c>
      <c r="J42" s="107">
        <f>IF(OR('Res Bud År2'!$C42="Kontant",'Res Bud År2'!$C42=""),'Res Bud År2'!$H42,0)+IF('Res Bud År2'!$C42=30,'Res Bud År2'!$G42,0)+IF('Res Bud År2'!$C42=60,'Res Bud År2'!$F42,0)+IF('Res Bud År2'!$C42=90,'Res Bud År2'!$E42,0)</f>
        <v>0</v>
      </c>
      <c r="K42" s="107">
        <f>IF(OR('Res Bud År2'!$C42="Kontant",'Res Bud År2'!$C42=""),'Res Bud År2'!$I42,0)+IF('Res Bud År2'!$C42=30,'Res Bud År2'!$H42,0)+IF('Res Bud År2'!$C42=60,'Res Bud År2'!$G42,0)+IF('Res Bud År2'!$C42=90,'Res Bud År2'!$F42,0)</f>
        <v>0</v>
      </c>
      <c r="L42" s="107">
        <f>IF(OR('Res Bud År2'!$C42="Kontant",'Res Bud År2'!$C42=""),'Res Bud År2'!$J42,0)+IF('Res Bud År2'!$C42=30,'Res Bud År2'!$I42,0)+IF('Res Bud År2'!$C42=60,'Res Bud År2'!$H42,0)+IF('Res Bud År2'!$C42=90,'Res Bud År2'!$G42,0)</f>
        <v>0</v>
      </c>
      <c r="M42" s="107">
        <f>IF(OR('Res Bud År2'!$C42="Kontant",'Res Bud År2'!$C42=""),'Res Bud År2'!$K42,0)+IF('Res Bud År2'!$C42=30,'Res Bud År2'!$J42,0)+IF('Res Bud År2'!$C42=60,'Res Bud År2'!$I42,0)+IF('Res Bud År2'!$C42=90,'Res Bud År2'!$H42,0)</f>
        <v>0</v>
      </c>
      <c r="N42" s="107">
        <f>IF(OR('Res Bud År2'!$C42="Kontant",'Res Bud År2'!$C42=""),'Res Bud År2'!$L42,0)+IF('Res Bud År2'!$C42=30,'Res Bud År2'!$K42,0)+IF('Res Bud År2'!$C42=60,'Res Bud År2'!$J42,0)+IF('Res Bud År2'!$C42=90,'Res Bud År2'!$I42,0)</f>
        <v>0</v>
      </c>
      <c r="O42" s="107">
        <f>IF(OR('Res Bud År2'!$C42="Kontant",'Res Bud År2'!$C42=""),'Res Bud År2'!$M42,0)+IF('Res Bud År2'!$C42=30,'Res Bud År2'!$L42,0)+IF('Res Bud År2'!$C42=60,'Res Bud År2'!$K42,0)+IF('Res Bud År2'!$C42=90,'Res Bud År2'!$J42,0)</f>
        <v>0</v>
      </c>
      <c r="P42" s="107">
        <f>IF(OR('Res Bud År2'!$C42="Kontant",'Res Bud År2'!$C42=""),'Res Bud År2'!$N42,0)+IF('Res Bud År2'!$C42=30,'Res Bud År2'!$M42,0)+IF('Res Bud År2'!$C42=60,'Res Bud År2'!$L42,0)+IF('Res Bud År2'!$C42=90,'Res Bud År2'!$K42,0)</f>
        <v>0</v>
      </c>
      <c r="Q42" s="107">
        <f>IF(OR('Res Bud År2'!$C42="Kontant",'Res Bud År2'!$C42=""),'Res Bud År2'!$O42,0)+IF('Res Bud År2'!$C42=30,'Res Bud År2'!$N42,0)+IF('Res Bud År2'!$C42=60,'Res Bud År2'!$M42,0)+IF('Res Bud År2'!$C42=90,'Res Bud År2'!$L42,0)</f>
        <v>0</v>
      </c>
      <c r="R42" s="107">
        <f t="shared" si="5"/>
        <v>0</v>
      </c>
      <c r="S42" s="133"/>
    </row>
    <row r="43" spans="1:19" hidden="1" outlineLevel="1" x14ac:dyDescent="0.25">
      <c r="A43" s="94" t="s">
        <v>7</v>
      </c>
      <c r="B43" s="94"/>
      <c r="C43" s="94"/>
      <c r="D43" s="94"/>
      <c r="E43" s="98"/>
      <c r="F43" s="107">
        <f>IF(OR('Res Bud År2'!$C43="Kontant",'Res Bud År2'!$C43=""),'Res Bud År2'!$D43,0)
+IF('Res Bud År1'!$C43=30,'Res Bud År1'!$O43,0)+IF('Res Bud År1'!$C43=60,'Res Bud År1'!$N43,0)+IF('Res Bud År1'!$C43=90,'Res Bud År1'!$M43,0)</f>
        <v>0</v>
      </c>
      <c r="G43" s="107">
        <f>IF(OR('Res Bud År2'!$C43="Kontant",'Res Bud År2'!$C43=""),'Res Bud År2'!$E43,0)+IF('Res Bud År2'!$C43=30,'Res Bud År2'!$D43,0)
+IF('Res Bud År1'!$C43=60,'Res Bud År1'!$O43,0)+IF('Res Bud År1'!$C43=90,'Res Bud År1'!$N43,0)</f>
        <v>0</v>
      </c>
      <c r="H43" s="107">
        <f>IF(OR('Res Bud År2'!$C43="Kontant",'Res Bud År2'!$C43=""),'Res Bud År2'!$F43,0)+IF('Res Bud År2'!$C43=30,'Res Bud År2'!$E43,0)+IF('Res Bud År2'!$C43=60,'Res Bud År2'!$D43,0)
+IF('Res Bud År1'!$C43=90,'Res Bud År1'!$O43,0)</f>
        <v>0</v>
      </c>
      <c r="I43" s="107">
        <f>IF(OR('Res Bud År2'!$C43="Kontant",'Res Bud År2'!$C43=""),'Res Bud År2'!$G43,0)+IF('Res Bud År2'!$C43=30,'Res Bud År2'!$F43,0)+IF('Res Bud År2'!$C43=60,'Res Bud År2'!$E43,0)+IF('Res Bud År2'!$C43=90,'Res Bud År2'!$D43,0)</f>
        <v>0</v>
      </c>
      <c r="J43" s="107">
        <f>IF(OR('Res Bud År2'!$C43="Kontant",'Res Bud År2'!$C43=""),'Res Bud År2'!$H43,0)+IF('Res Bud År2'!$C43=30,'Res Bud År2'!$G43,0)+IF('Res Bud År2'!$C43=60,'Res Bud År2'!$F43,0)+IF('Res Bud År2'!$C43=90,'Res Bud År2'!$E43,0)</f>
        <v>0</v>
      </c>
      <c r="K43" s="107">
        <f>IF(OR('Res Bud År2'!$C43="Kontant",'Res Bud År2'!$C43=""),'Res Bud År2'!$I43,0)+IF('Res Bud År2'!$C43=30,'Res Bud År2'!$H43,0)+IF('Res Bud År2'!$C43=60,'Res Bud År2'!$G43,0)+IF('Res Bud År2'!$C43=90,'Res Bud År2'!$F43,0)</f>
        <v>0</v>
      </c>
      <c r="L43" s="107">
        <f>IF(OR('Res Bud År2'!$C43="Kontant",'Res Bud År2'!$C43=""),'Res Bud År2'!$J43,0)+IF('Res Bud År2'!$C43=30,'Res Bud År2'!$I43,0)+IF('Res Bud År2'!$C43=60,'Res Bud År2'!$H43,0)+IF('Res Bud År2'!$C43=90,'Res Bud År2'!$G43,0)</f>
        <v>0</v>
      </c>
      <c r="M43" s="107">
        <f>IF(OR('Res Bud År2'!$C43="Kontant",'Res Bud År2'!$C43=""),'Res Bud År2'!$K43,0)+IF('Res Bud År2'!$C43=30,'Res Bud År2'!$J43,0)+IF('Res Bud År2'!$C43=60,'Res Bud År2'!$I43,0)+IF('Res Bud År2'!$C43=90,'Res Bud År2'!$H43,0)</f>
        <v>0</v>
      </c>
      <c r="N43" s="107">
        <f>IF(OR('Res Bud År2'!$C43="Kontant",'Res Bud År2'!$C43=""),'Res Bud År2'!$L43,0)+IF('Res Bud År2'!$C43=30,'Res Bud År2'!$K43,0)+IF('Res Bud År2'!$C43=60,'Res Bud År2'!$J43,0)+IF('Res Bud År2'!$C43=90,'Res Bud År2'!$I43,0)</f>
        <v>0</v>
      </c>
      <c r="O43" s="107">
        <f>IF(OR('Res Bud År2'!$C43="Kontant",'Res Bud År2'!$C43=""),'Res Bud År2'!$M43,0)+IF('Res Bud År2'!$C43=30,'Res Bud År2'!$L43,0)+IF('Res Bud År2'!$C43=60,'Res Bud År2'!$K43,0)+IF('Res Bud År2'!$C43=90,'Res Bud År2'!$J43,0)</f>
        <v>0</v>
      </c>
      <c r="P43" s="107">
        <f>IF(OR('Res Bud År2'!$C43="Kontant",'Res Bud År2'!$C43=""),'Res Bud År2'!$N43,0)+IF('Res Bud År2'!$C43=30,'Res Bud År2'!$M43,0)+IF('Res Bud År2'!$C43=60,'Res Bud År2'!$L43,0)+IF('Res Bud År2'!$C43=90,'Res Bud År2'!$K43,0)</f>
        <v>0</v>
      </c>
      <c r="Q43" s="107">
        <f>IF(OR('Res Bud År2'!$C43="Kontant",'Res Bud År2'!$C43=""),'Res Bud År2'!$O43,0)+IF('Res Bud År2'!$C43=30,'Res Bud År2'!$N43,0)+IF('Res Bud År2'!$C43=60,'Res Bud År2'!$M43,0)+IF('Res Bud År2'!$C43=90,'Res Bud År2'!$L43,0)</f>
        <v>0</v>
      </c>
      <c r="R43" s="107">
        <f t="shared" si="5"/>
        <v>0</v>
      </c>
      <c r="S43" s="133"/>
    </row>
    <row r="44" spans="1:19" ht="25" hidden="1" outlineLevel="1" x14ac:dyDescent="0.25">
      <c r="A44" s="94" t="s">
        <v>25</v>
      </c>
      <c r="B44" s="94"/>
      <c r="C44" s="94"/>
      <c r="D44" s="94"/>
      <c r="E44" s="98"/>
      <c r="F44" s="107">
        <f>IF(OR('Res Bud År2'!$C44="Kontant",'Res Bud År2'!$C44=""),'Res Bud År2'!$D44,0)
+IF('Res Bud År1'!$C44=30,'Res Bud År1'!$O44,0)+IF('Res Bud År1'!$C44=60,'Res Bud År1'!$N44,0)+IF('Res Bud År1'!$C44=90,'Res Bud År1'!$M44,0)</f>
        <v>0</v>
      </c>
      <c r="G44" s="107">
        <f>IF(OR('Res Bud År2'!$C44="Kontant",'Res Bud År2'!$C44=""),'Res Bud År2'!$E44,0)+IF('Res Bud År2'!$C44=30,'Res Bud År2'!$D44,0)
+IF('Res Bud År1'!$C44=60,'Res Bud År1'!$O44,0)+IF('Res Bud År1'!$C44=90,'Res Bud År1'!$N44,0)</f>
        <v>0</v>
      </c>
      <c r="H44" s="107">
        <f>IF(OR('Res Bud År2'!$C44="Kontant",'Res Bud År2'!$C44=""),'Res Bud År2'!$F44,0)+IF('Res Bud År2'!$C44=30,'Res Bud År2'!$E44,0)+IF('Res Bud År2'!$C44=60,'Res Bud År2'!$D44,0)
+IF('Res Bud År1'!$C44=90,'Res Bud År1'!$O44,0)</f>
        <v>0</v>
      </c>
      <c r="I44" s="107">
        <f>IF(OR('Res Bud År2'!$C44="Kontant",'Res Bud År2'!$C44=""),'Res Bud År2'!$G44,0)+IF('Res Bud År2'!$C44=30,'Res Bud År2'!$F44,0)+IF('Res Bud År2'!$C44=60,'Res Bud År2'!$E44,0)+IF('Res Bud År2'!$C44=90,'Res Bud År2'!$D44,0)</f>
        <v>0</v>
      </c>
      <c r="J44" s="107">
        <f>IF(OR('Res Bud År2'!$C44="Kontant",'Res Bud År2'!$C44=""),'Res Bud År2'!$H44,0)+IF('Res Bud År2'!$C44=30,'Res Bud År2'!$G44,0)+IF('Res Bud År2'!$C44=60,'Res Bud År2'!$F44,0)+IF('Res Bud År2'!$C44=90,'Res Bud År2'!$E44,0)</f>
        <v>0</v>
      </c>
      <c r="K44" s="107">
        <f>IF(OR('Res Bud År2'!$C44="Kontant",'Res Bud År2'!$C44=""),'Res Bud År2'!$I44,0)+IF('Res Bud År2'!$C44=30,'Res Bud År2'!$H44,0)+IF('Res Bud År2'!$C44=60,'Res Bud År2'!$G44,0)+IF('Res Bud År2'!$C44=90,'Res Bud År2'!$F44,0)</f>
        <v>0</v>
      </c>
      <c r="L44" s="107">
        <f>IF(OR('Res Bud År2'!$C44="Kontant",'Res Bud År2'!$C44=""),'Res Bud År2'!$J44,0)+IF('Res Bud År2'!$C44=30,'Res Bud År2'!$I44,0)+IF('Res Bud År2'!$C44=60,'Res Bud År2'!$H44,0)+IF('Res Bud År2'!$C44=90,'Res Bud År2'!$G44,0)</f>
        <v>0</v>
      </c>
      <c r="M44" s="107">
        <f>IF(OR('Res Bud År2'!$C44="Kontant",'Res Bud År2'!$C44=""),'Res Bud År2'!$K44,0)+IF('Res Bud År2'!$C44=30,'Res Bud År2'!$J44,0)+IF('Res Bud År2'!$C44=60,'Res Bud År2'!$I44,0)+IF('Res Bud År2'!$C44=90,'Res Bud År2'!$H44,0)</f>
        <v>0</v>
      </c>
      <c r="N44" s="107">
        <f>IF(OR('Res Bud År2'!$C44="Kontant",'Res Bud År2'!$C44=""),'Res Bud År2'!$L44,0)+IF('Res Bud År2'!$C44=30,'Res Bud År2'!$K44,0)+IF('Res Bud År2'!$C44=60,'Res Bud År2'!$J44,0)+IF('Res Bud År2'!$C44=90,'Res Bud År2'!$I44,0)</f>
        <v>0</v>
      </c>
      <c r="O44" s="107">
        <f>IF(OR('Res Bud År2'!$C44="Kontant",'Res Bud År2'!$C44=""),'Res Bud År2'!$M44,0)+IF('Res Bud År2'!$C44=30,'Res Bud År2'!$L44,0)+IF('Res Bud År2'!$C44=60,'Res Bud År2'!$K44,0)+IF('Res Bud År2'!$C44=90,'Res Bud År2'!$J44,0)</f>
        <v>0</v>
      </c>
      <c r="P44" s="107">
        <f>IF(OR('Res Bud År2'!$C44="Kontant",'Res Bud År2'!$C44=""),'Res Bud År2'!$N44,0)+IF('Res Bud År2'!$C44=30,'Res Bud År2'!$M44,0)+IF('Res Bud År2'!$C44=60,'Res Bud År2'!$L44,0)+IF('Res Bud År2'!$C44=90,'Res Bud År2'!$K44,0)</f>
        <v>0</v>
      </c>
      <c r="Q44" s="107">
        <f>IF(OR('Res Bud År2'!$C44="Kontant",'Res Bud År2'!$C44=""),'Res Bud År2'!$O44,0)+IF('Res Bud År2'!$C44=30,'Res Bud År2'!$N44,0)+IF('Res Bud År2'!$C44=60,'Res Bud År2'!$M44,0)+IF('Res Bud År2'!$C44=90,'Res Bud År2'!$L44,0)</f>
        <v>0</v>
      </c>
      <c r="R44" s="107">
        <f t="shared" si="5"/>
        <v>0</v>
      </c>
      <c r="S44" s="133"/>
    </row>
    <row r="45" spans="1:19" hidden="1" outlineLevel="1" x14ac:dyDescent="0.25">
      <c r="A45" s="94" t="s">
        <v>8</v>
      </c>
      <c r="B45" s="94"/>
      <c r="C45" s="94"/>
      <c r="D45" s="94"/>
      <c r="E45" s="98"/>
      <c r="F45" s="107">
        <f>IF(OR('Res Bud År2'!$C45="Kontant",'Res Bud År2'!$C45=""),'Res Bud År2'!$D45,0)
+IF('Res Bud År1'!$C45=30,'Res Bud År1'!$O45,0)+IF('Res Bud År1'!$C45=60,'Res Bud År1'!$N45,0)+IF('Res Bud År1'!$C45=90,'Res Bud År1'!$M45,0)</f>
        <v>0</v>
      </c>
      <c r="G45" s="107">
        <f>IF(OR('Res Bud År2'!$C45="Kontant",'Res Bud År2'!$C45=""),'Res Bud År2'!$E45,0)+IF('Res Bud År2'!$C45=30,'Res Bud År2'!$D45,0)
+IF('Res Bud År1'!$C45=60,'Res Bud År1'!$O45,0)+IF('Res Bud År1'!$C45=90,'Res Bud År1'!$N45,0)</f>
        <v>0</v>
      </c>
      <c r="H45" s="107">
        <f>IF(OR('Res Bud År2'!$C45="Kontant",'Res Bud År2'!$C45=""),'Res Bud År2'!$F45,0)+IF('Res Bud År2'!$C45=30,'Res Bud År2'!$E45,0)+IF('Res Bud År2'!$C45=60,'Res Bud År2'!$D45,0)
+IF('Res Bud År1'!$C45=90,'Res Bud År1'!$O45,0)</f>
        <v>0</v>
      </c>
      <c r="I45" s="107">
        <f>IF(OR('Res Bud År2'!$C45="Kontant",'Res Bud År2'!$C45=""),'Res Bud År2'!$G45,0)+IF('Res Bud År2'!$C45=30,'Res Bud År2'!$F45,0)+IF('Res Bud År2'!$C45=60,'Res Bud År2'!$E45,0)+IF('Res Bud År2'!$C45=90,'Res Bud År2'!$D45,0)</f>
        <v>0</v>
      </c>
      <c r="J45" s="107">
        <f>IF(OR('Res Bud År2'!$C45="Kontant",'Res Bud År2'!$C45=""),'Res Bud År2'!$H45,0)+IF('Res Bud År2'!$C45=30,'Res Bud År2'!$G45,0)+IF('Res Bud År2'!$C45=60,'Res Bud År2'!$F45,0)+IF('Res Bud År2'!$C45=90,'Res Bud År2'!$E45,0)</f>
        <v>0</v>
      </c>
      <c r="K45" s="107">
        <f>IF(OR('Res Bud År2'!$C45="Kontant",'Res Bud År2'!$C45=""),'Res Bud År2'!$I45,0)+IF('Res Bud År2'!$C45=30,'Res Bud År2'!$H45,0)+IF('Res Bud År2'!$C45=60,'Res Bud År2'!$G45,0)+IF('Res Bud År2'!$C45=90,'Res Bud År2'!$F45,0)</f>
        <v>0</v>
      </c>
      <c r="L45" s="107">
        <f>IF(OR('Res Bud År2'!$C45="Kontant",'Res Bud År2'!$C45=""),'Res Bud År2'!$J45,0)+IF('Res Bud År2'!$C45=30,'Res Bud År2'!$I45,0)+IF('Res Bud År2'!$C45=60,'Res Bud År2'!$H45,0)+IF('Res Bud År2'!$C45=90,'Res Bud År2'!$G45,0)</f>
        <v>0</v>
      </c>
      <c r="M45" s="107">
        <f>IF(OR('Res Bud År2'!$C45="Kontant",'Res Bud År2'!$C45=""),'Res Bud År2'!$K45,0)+IF('Res Bud År2'!$C45=30,'Res Bud År2'!$J45,0)+IF('Res Bud År2'!$C45=60,'Res Bud År2'!$I45,0)+IF('Res Bud År2'!$C45=90,'Res Bud År2'!$H45,0)</f>
        <v>0</v>
      </c>
      <c r="N45" s="107">
        <f>IF(OR('Res Bud År2'!$C45="Kontant",'Res Bud År2'!$C45=""),'Res Bud År2'!$L45,0)+IF('Res Bud År2'!$C45=30,'Res Bud År2'!$K45,0)+IF('Res Bud År2'!$C45=60,'Res Bud År2'!$J45,0)+IF('Res Bud År2'!$C45=90,'Res Bud År2'!$I45,0)</f>
        <v>0</v>
      </c>
      <c r="O45" s="107">
        <f>IF(OR('Res Bud År2'!$C45="Kontant",'Res Bud År2'!$C45=""),'Res Bud År2'!$M45,0)+IF('Res Bud År2'!$C45=30,'Res Bud År2'!$L45,0)+IF('Res Bud År2'!$C45=60,'Res Bud År2'!$K45,0)+IF('Res Bud År2'!$C45=90,'Res Bud År2'!$J45,0)</f>
        <v>0</v>
      </c>
      <c r="P45" s="107">
        <f>IF(OR('Res Bud År2'!$C45="Kontant",'Res Bud År2'!$C45=""),'Res Bud År2'!$N45,0)+IF('Res Bud År2'!$C45=30,'Res Bud År2'!$M45,0)+IF('Res Bud År2'!$C45=60,'Res Bud År2'!$L45,0)+IF('Res Bud År2'!$C45=90,'Res Bud År2'!$K45,0)</f>
        <v>0</v>
      </c>
      <c r="Q45" s="107">
        <f>IF(OR('Res Bud År2'!$C45="Kontant",'Res Bud År2'!$C45=""),'Res Bud År2'!$O45,0)+IF('Res Bud År2'!$C45=30,'Res Bud År2'!$N45,0)+IF('Res Bud År2'!$C45=60,'Res Bud År2'!$M45,0)+IF('Res Bud År2'!$C45=90,'Res Bud År2'!$L45,0)</f>
        <v>0</v>
      </c>
      <c r="R45" s="107">
        <f t="shared" si="5"/>
        <v>0</v>
      </c>
      <c r="S45" s="133"/>
    </row>
    <row r="46" spans="1:19" hidden="1" outlineLevel="1" x14ac:dyDescent="0.25">
      <c r="A46" s="94" t="s">
        <v>9</v>
      </c>
      <c r="B46" s="94"/>
      <c r="C46" s="94"/>
      <c r="D46" s="94"/>
      <c r="E46" s="98"/>
      <c r="F46" s="107">
        <f>IF(OR('Res Bud År2'!$C46="Kontant",'Res Bud År2'!$C46=""),'Res Bud År2'!$D46,0)
+IF('Res Bud År1'!$C46=30,'Res Bud År1'!$O46,0)+IF('Res Bud År1'!$C46=60,'Res Bud År1'!$N46,0)+IF('Res Bud År1'!$C46=90,'Res Bud År1'!$M46,0)</f>
        <v>0</v>
      </c>
      <c r="G46" s="107">
        <f>IF(OR('Res Bud År2'!$C46="Kontant",'Res Bud År2'!$C46=""),'Res Bud År2'!$E46,0)+IF('Res Bud År2'!$C46=30,'Res Bud År2'!$D46,0)
+IF('Res Bud År1'!$C46=60,'Res Bud År1'!$O46,0)+IF('Res Bud År1'!$C46=90,'Res Bud År1'!$N46,0)</f>
        <v>0</v>
      </c>
      <c r="H46" s="107">
        <f>IF(OR('Res Bud År2'!$C46="Kontant",'Res Bud År2'!$C46=""),'Res Bud År2'!$F46,0)+IF('Res Bud År2'!$C46=30,'Res Bud År2'!$E46,0)+IF('Res Bud År2'!$C46=60,'Res Bud År2'!$D46,0)
+IF('Res Bud År1'!$C46=90,'Res Bud År1'!$O46,0)</f>
        <v>0</v>
      </c>
      <c r="I46" s="107">
        <f>IF(OR('Res Bud År2'!$C46="Kontant",'Res Bud År2'!$C46=""),'Res Bud År2'!$G46,0)+IF('Res Bud År2'!$C46=30,'Res Bud År2'!$F46,0)+IF('Res Bud År2'!$C46=60,'Res Bud År2'!$E46,0)+IF('Res Bud År2'!$C46=90,'Res Bud År2'!$D46,0)</f>
        <v>0</v>
      </c>
      <c r="J46" s="107">
        <f>IF(OR('Res Bud År2'!$C46="Kontant",'Res Bud År2'!$C46=""),'Res Bud År2'!$H46,0)+IF('Res Bud År2'!$C46=30,'Res Bud År2'!$G46,0)+IF('Res Bud År2'!$C46=60,'Res Bud År2'!$F46,0)+IF('Res Bud År2'!$C46=90,'Res Bud År2'!$E46,0)</f>
        <v>0</v>
      </c>
      <c r="K46" s="107">
        <f>IF(OR('Res Bud År2'!$C46="Kontant",'Res Bud År2'!$C46=""),'Res Bud År2'!$I46,0)+IF('Res Bud År2'!$C46=30,'Res Bud År2'!$H46,0)+IF('Res Bud År2'!$C46=60,'Res Bud År2'!$G46,0)+IF('Res Bud År2'!$C46=90,'Res Bud År2'!$F46,0)</f>
        <v>0</v>
      </c>
      <c r="L46" s="107">
        <f>IF(OR('Res Bud År2'!$C46="Kontant",'Res Bud År2'!$C46=""),'Res Bud År2'!$J46,0)+IF('Res Bud År2'!$C46=30,'Res Bud År2'!$I46,0)+IF('Res Bud År2'!$C46=60,'Res Bud År2'!$H46,0)+IF('Res Bud År2'!$C46=90,'Res Bud År2'!$G46,0)</f>
        <v>0</v>
      </c>
      <c r="M46" s="107">
        <f>IF(OR('Res Bud År2'!$C46="Kontant",'Res Bud År2'!$C46=""),'Res Bud År2'!$K46,0)+IF('Res Bud År2'!$C46=30,'Res Bud År2'!$J46,0)+IF('Res Bud År2'!$C46=60,'Res Bud År2'!$I46,0)+IF('Res Bud År2'!$C46=90,'Res Bud År2'!$H46,0)</f>
        <v>0</v>
      </c>
      <c r="N46" s="107">
        <f>IF(OR('Res Bud År2'!$C46="Kontant",'Res Bud År2'!$C46=""),'Res Bud År2'!$L46,0)+IF('Res Bud År2'!$C46=30,'Res Bud År2'!$K46,0)+IF('Res Bud År2'!$C46=60,'Res Bud År2'!$J46,0)+IF('Res Bud År2'!$C46=90,'Res Bud År2'!$I46,0)</f>
        <v>0</v>
      </c>
      <c r="O46" s="107">
        <f>IF(OR('Res Bud År2'!$C46="Kontant",'Res Bud År2'!$C46=""),'Res Bud År2'!$M46,0)+IF('Res Bud År2'!$C46=30,'Res Bud År2'!$L46,0)+IF('Res Bud År2'!$C46=60,'Res Bud År2'!$K46,0)+IF('Res Bud År2'!$C46=90,'Res Bud År2'!$J46,0)</f>
        <v>0</v>
      </c>
      <c r="P46" s="107">
        <f>IF(OR('Res Bud År2'!$C46="Kontant",'Res Bud År2'!$C46=""),'Res Bud År2'!$N46,0)+IF('Res Bud År2'!$C46=30,'Res Bud År2'!$M46,0)+IF('Res Bud År2'!$C46=60,'Res Bud År2'!$L46,0)+IF('Res Bud År2'!$C46=90,'Res Bud År2'!$K46,0)</f>
        <v>0</v>
      </c>
      <c r="Q46" s="107">
        <f>IF(OR('Res Bud År2'!$C46="Kontant",'Res Bud År2'!$C46=""),'Res Bud År2'!$O46,0)+IF('Res Bud År2'!$C46=30,'Res Bud År2'!$N46,0)+IF('Res Bud År2'!$C46=60,'Res Bud År2'!$M46,0)+IF('Res Bud År2'!$C46=90,'Res Bud År2'!$L46,0)</f>
        <v>0</v>
      </c>
      <c r="R46" s="107">
        <f t="shared" si="5"/>
        <v>0</v>
      </c>
      <c r="S46" s="133"/>
    </row>
    <row r="47" spans="1:19" hidden="1" outlineLevel="1" x14ac:dyDescent="0.25">
      <c r="A47" s="94" t="s">
        <v>10</v>
      </c>
      <c r="B47" s="94"/>
      <c r="C47" s="94"/>
      <c r="D47" s="94"/>
      <c r="E47" s="98"/>
      <c r="F47" s="107">
        <f>IF(OR('Res Bud År2'!$C47="Kontant",'Res Bud År2'!$C47=""),'Res Bud År2'!$D47,0)
+IF('Res Bud År1'!$C47=30,'Res Bud År1'!$O47,0)+IF('Res Bud År1'!$C47=60,'Res Bud År1'!$N47,0)+IF('Res Bud År1'!$C47=90,'Res Bud År1'!$M47,0)</f>
        <v>0</v>
      </c>
      <c r="G47" s="107">
        <f>IF(OR('Res Bud År2'!$C47="Kontant",'Res Bud År2'!$C47=""),'Res Bud År2'!$E47,0)+IF('Res Bud År2'!$C47=30,'Res Bud År2'!$D47,0)
+IF('Res Bud År1'!$C47=60,'Res Bud År1'!$O47,0)+IF('Res Bud År1'!$C47=90,'Res Bud År1'!$N47,0)</f>
        <v>0</v>
      </c>
      <c r="H47" s="107">
        <f>IF(OR('Res Bud År2'!$C47="Kontant",'Res Bud År2'!$C47=""),'Res Bud År2'!$F47,0)+IF('Res Bud År2'!$C47=30,'Res Bud År2'!$E47,0)+IF('Res Bud År2'!$C47=60,'Res Bud År2'!$D47,0)
+IF('Res Bud År1'!$C47=90,'Res Bud År1'!$O47,0)</f>
        <v>0</v>
      </c>
      <c r="I47" s="107">
        <f>IF(OR('Res Bud År2'!$C47="Kontant",'Res Bud År2'!$C47=""),'Res Bud År2'!$G47,0)+IF('Res Bud År2'!$C47=30,'Res Bud År2'!$F47,0)+IF('Res Bud År2'!$C47=60,'Res Bud År2'!$E47,0)+IF('Res Bud År2'!$C47=90,'Res Bud År2'!$D47,0)</f>
        <v>0</v>
      </c>
      <c r="J47" s="107">
        <f>IF(OR('Res Bud År2'!$C47="Kontant",'Res Bud År2'!$C47=""),'Res Bud År2'!$H47,0)+IF('Res Bud År2'!$C47=30,'Res Bud År2'!$G47,0)+IF('Res Bud År2'!$C47=60,'Res Bud År2'!$F47,0)+IF('Res Bud År2'!$C47=90,'Res Bud År2'!$E47,0)</f>
        <v>0</v>
      </c>
      <c r="K47" s="107">
        <f>IF(OR('Res Bud År2'!$C47="Kontant",'Res Bud År2'!$C47=""),'Res Bud År2'!$I47,0)+IF('Res Bud År2'!$C47=30,'Res Bud År2'!$H47,0)+IF('Res Bud År2'!$C47=60,'Res Bud År2'!$G47,0)+IF('Res Bud År2'!$C47=90,'Res Bud År2'!$F47,0)</f>
        <v>0</v>
      </c>
      <c r="L47" s="107">
        <f>IF(OR('Res Bud År2'!$C47="Kontant",'Res Bud År2'!$C47=""),'Res Bud År2'!$J47,0)+IF('Res Bud År2'!$C47=30,'Res Bud År2'!$I47,0)+IF('Res Bud År2'!$C47=60,'Res Bud År2'!$H47,0)+IF('Res Bud År2'!$C47=90,'Res Bud År2'!$G47,0)</f>
        <v>0</v>
      </c>
      <c r="M47" s="107">
        <f>IF(OR('Res Bud År2'!$C47="Kontant",'Res Bud År2'!$C47=""),'Res Bud År2'!$K47,0)+IF('Res Bud År2'!$C47=30,'Res Bud År2'!$J47,0)+IF('Res Bud År2'!$C47=60,'Res Bud År2'!$I47,0)+IF('Res Bud År2'!$C47=90,'Res Bud År2'!$H47,0)</f>
        <v>0</v>
      </c>
      <c r="N47" s="107">
        <f>IF(OR('Res Bud År2'!$C47="Kontant",'Res Bud År2'!$C47=""),'Res Bud År2'!$L47,0)+IF('Res Bud År2'!$C47=30,'Res Bud År2'!$K47,0)+IF('Res Bud År2'!$C47=60,'Res Bud År2'!$J47,0)+IF('Res Bud År2'!$C47=90,'Res Bud År2'!$I47,0)</f>
        <v>0</v>
      </c>
      <c r="O47" s="107">
        <f>IF(OR('Res Bud År2'!$C47="Kontant",'Res Bud År2'!$C47=""),'Res Bud År2'!$M47,0)+IF('Res Bud År2'!$C47=30,'Res Bud År2'!$L47,0)+IF('Res Bud År2'!$C47=60,'Res Bud År2'!$K47,0)+IF('Res Bud År2'!$C47=90,'Res Bud År2'!$J47,0)</f>
        <v>0</v>
      </c>
      <c r="P47" s="107">
        <f>IF(OR('Res Bud År2'!$C47="Kontant",'Res Bud År2'!$C47=""),'Res Bud År2'!$N47,0)+IF('Res Bud År2'!$C47=30,'Res Bud År2'!$M47,0)+IF('Res Bud År2'!$C47=60,'Res Bud År2'!$L47,0)+IF('Res Bud År2'!$C47=90,'Res Bud År2'!$K47,0)</f>
        <v>0</v>
      </c>
      <c r="Q47" s="107">
        <f>IF(OR('Res Bud År2'!$C47="Kontant",'Res Bud År2'!$C47=""),'Res Bud År2'!$O47,0)+IF('Res Bud År2'!$C47=30,'Res Bud År2'!$N47,0)+IF('Res Bud År2'!$C47=60,'Res Bud År2'!$M47,0)+IF('Res Bud År2'!$C47=90,'Res Bud År2'!$L47,0)</f>
        <v>0</v>
      </c>
      <c r="R47" s="107">
        <f t="shared" si="5"/>
        <v>0</v>
      </c>
      <c r="S47" s="133"/>
    </row>
    <row r="48" spans="1:19" ht="25" hidden="1" outlineLevel="1" x14ac:dyDescent="0.25">
      <c r="A48" s="94" t="s">
        <v>26</v>
      </c>
      <c r="B48" s="94"/>
      <c r="C48" s="94"/>
      <c r="D48" s="94"/>
      <c r="E48" s="98"/>
      <c r="F48" s="107">
        <f>IF(OR('Res Bud År2'!$C48="Kontant",'Res Bud År2'!$C48=""),'Res Bud År2'!$D48,0)
+IF('Res Bud År1'!$C48=30,'Res Bud År1'!$O48,0)+IF('Res Bud År1'!$C48=60,'Res Bud År1'!$N48,0)+IF('Res Bud År1'!$C48=90,'Res Bud År1'!$M48,0)</f>
        <v>0</v>
      </c>
      <c r="G48" s="107">
        <f>IF(OR('Res Bud År2'!$C48="Kontant",'Res Bud År2'!$C48=""),'Res Bud År2'!$E48,0)+IF('Res Bud År2'!$C48=30,'Res Bud År2'!$D48,0)
+IF('Res Bud År1'!$C48=60,'Res Bud År1'!$O48,0)+IF('Res Bud År1'!$C48=90,'Res Bud År1'!$N48,0)</f>
        <v>0</v>
      </c>
      <c r="H48" s="107">
        <f>IF(OR('Res Bud År2'!$C48="Kontant",'Res Bud År2'!$C48=""),'Res Bud År2'!$F48,0)+IF('Res Bud År2'!$C48=30,'Res Bud År2'!$E48,0)+IF('Res Bud År2'!$C48=60,'Res Bud År2'!$D48,0)
+IF('Res Bud År1'!$C48=90,'Res Bud År1'!$O48,0)</f>
        <v>0</v>
      </c>
      <c r="I48" s="107">
        <f>IF(OR('Res Bud År2'!$C48="Kontant",'Res Bud År2'!$C48=""),'Res Bud År2'!$G48,0)+IF('Res Bud År2'!$C48=30,'Res Bud År2'!$F48,0)+IF('Res Bud År2'!$C48=60,'Res Bud År2'!$E48,0)+IF('Res Bud År2'!$C48=90,'Res Bud År2'!$D48,0)</f>
        <v>0</v>
      </c>
      <c r="J48" s="107">
        <f>IF(OR('Res Bud År2'!$C48="Kontant",'Res Bud År2'!$C48=""),'Res Bud År2'!$H48,0)+IF('Res Bud År2'!$C48=30,'Res Bud År2'!$G48,0)+IF('Res Bud År2'!$C48=60,'Res Bud År2'!$F48,0)+IF('Res Bud År2'!$C48=90,'Res Bud År2'!$E48,0)</f>
        <v>0</v>
      </c>
      <c r="K48" s="107">
        <f>IF(OR('Res Bud År2'!$C48="Kontant",'Res Bud År2'!$C48=""),'Res Bud År2'!$I48,0)+IF('Res Bud År2'!$C48=30,'Res Bud År2'!$H48,0)+IF('Res Bud År2'!$C48=60,'Res Bud År2'!$G48,0)+IF('Res Bud År2'!$C48=90,'Res Bud År2'!$F48,0)</f>
        <v>0</v>
      </c>
      <c r="L48" s="107">
        <f>IF(OR('Res Bud År2'!$C48="Kontant",'Res Bud År2'!$C48=""),'Res Bud År2'!$J48,0)+IF('Res Bud År2'!$C48=30,'Res Bud År2'!$I48,0)+IF('Res Bud År2'!$C48=60,'Res Bud År2'!$H48,0)+IF('Res Bud År2'!$C48=90,'Res Bud År2'!$G48,0)</f>
        <v>0</v>
      </c>
      <c r="M48" s="107">
        <f>IF(OR('Res Bud År2'!$C48="Kontant",'Res Bud År2'!$C48=""),'Res Bud År2'!$K48,0)+IF('Res Bud År2'!$C48=30,'Res Bud År2'!$J48,0)+IF('Res Bud År2'!$C48=60,'Res Bud År2'!$I48,0)+IF('Res Bud År2'!$C48=90,'Res Bud År2'!$H48,0)</f>
        <v>0</v>
      </c>
      <c r="N48" s="107">
        <f>IF(OR('Res Bud År2'!$C48="Kontant",'Res Bud År2'!$C48=""),'Res Bud År2'!$L48,0)+IF('Res Bud År2'!$C48=30,'Res Bud År2'!$K48,0)+IF('Res Bud År2'!$C48=60,'Res Bud År2'!$J48,0)+IF('Res Bud År2'!$C48=90,'Res Bud År2'!$I48,0)</f>
        <v>0</v>
      </c>
      <c r="O48" s="107">
        <f>IF(OR('Res Bud År2'!$C48="Kontant",'Res Bud År2'!$C48=""),'Res Bud År2'!$M48,0)+IF('Res Bud År2'!$C48=30,'Res Bud År2'!$L48,0)+IF('Res Bud År2'!$C48=60,'Res Bud År2'!$K48,0)+IF('Res Bud År2'!$C48=90,'Res Bud År2'!$J48,0)</f>
        <v>0</v>
      </c>
      <c r="P48" s="107">
        <f>IF(OR('Res Bud År2'!$C48="Kontant",'Res Bud År2'!$C48=""),'Res Bud År2'!$N48,0)+IF('Res Bud År2'!$C48=30,'Res Bud År2'!$M48,0)+IF('Res Bud År2'!$C48=60,'Res Bud År2'!$L48,0)+IF('Res Bud År2'!$C48=90,'Res Bud År2'!$K48,0)</f>
        <v>0</v>
      </c>
      <c r="Q48" s="107">
        <f>IF(OR('Res Bud År2'!$C48="Kontant",'Res Bud År2'!$C48=""),'Res Bud År2'!$O48,0)+IF('Res Bud År2'!$C48=30,'Res Bud År2'!$N48,0)+IF('Res Bud År2'!$C48=60,'Res Bud År2'!$M48,0)+IF('Res Bud År2'!$C48=90,'Res Bud År2'!$L48,0)</f>
        <v>0</v>
      </c>
      <c r="R48" s="107">
        <f t="shared" si="5"/>
        <v>0</v>
      </c>
      <c r="S48" s="133"/>
    </row>
    <row r="49" spans="1:35" ht="25" hidden="1" outlineLevel="1" x14ac:dyDescent="0.25">
      <c r="A49" s="94" t="s">
        <v>27</v>
      </c>
      <c r="B49" s="94"/>
      <c r="C49" s="94"/>
      <c r="D49" s="94"/>
      <c r="E49" s="98"/>
      <c r="F49" s="107">
        <f>IF(OR('Res Bud År2'!$C49="Kontant",'Res Bud År2'!$C49=""),'Res Bud År2'!$D49,0)
+IF('Res Bud År1'!$C49=30,'Res Bud År1'!$O49,0)+IF('Res Bud År1'!$C49=60,'Res Bud År1'!$N49,0)+IF('Res Bud År1'!$C49=90,'Res Bud År1'!$M49,0)</f>
        <v>0</v>
      </c>
      <c r="G49" s="107">
        <f>IF(OR('Res Bud År2'!$C49="Kontant",'Res Bud År2'!$C49=""),'Res Bud År2'!$E49,0)+IF('Res Bud År2'!$C49=30,'Res Bud År2'!$D49,0)
+IF('Res Bud År1'!$C49=60,'Res Bud År1'!$O49,0)+IF('Res Bud År1'!$C49=90,'Res Bud År1'!$N49,0)</f>
        <v>0</v>
      </c>
      <c r="H49" s="107">
        <f>IF(OR('Res Bud År2'!$C49="Kontant",'Res Bud År2'!$C49=""),'Res Bud År2'!$F49,0)+IF('Res Bud År2'!$C49=30,'Res Bud År2'!$E49,0)+IF('Res Bud År2'!$C49=60,'Res Bud År2'!$D49,0)
+IF('Res Bud År1'!$C49=90,'Res Bud År1'!$O49,0)</f>
        <v>0</v>
      </c>
      <c r="I49" s="107">
        <f>IF(OR('Res Bud År2'!$C49="Kontant",'Res Bud År2'!$C49=""),'Res Bud År2'!$G49,0)+IF('Res Bud År2'!$C49=30,'Res Bud År2'!$F49,0)+IF('Res Bud År2'!$C49=60,'Res Bud År2'!$E49,0)+IF('Res Bud År2'!$C49=90,'Res Bud År2'!$D49,0)</f>
        <v>0</v>
      </c>
      <c r="J49" s="107">
        <f>IF(OR('Res Bud År2'!$C49="Kontant",'Res Bud År2'!$C49=""),'Res Bud År2'!$H49,0)+IF('Res Bud År2'!$C49=30,'Res Bud År2'!$G49,0)+IF('Res Bud År2'!$C49=60,'Res Bud År2'!$F49,0)+IF('Res Bud År2'!$C49=90,'Res Bud År2'!$E49,0)</f>
        <v>0</v>
      </c>
      <c r="K49" s="107">
        <f>IF(OR('Res Bud År2'!$C49="Kontant",'Res Bud År2'!$C49=""),'Res Bud År2'!$I49,0)+IF('Res Bud År2'!$C49=30,'Res Bud År2'!$H49,0)+IF('Res Bud År2'!$C49=60,'Res Bud År2'!$G49,0)+IF('Res Bud År2'!$C49=90,'Res Bud År2'!$F49,0)</f>
        <v>0</v>
      </c>
      <c r="L49" s="107">
        <f>IF(OR('Res Bud År2'!$C49="Kontant",'Res Bud År2'!$C49=""),'Res Bud År2'!$J49,0)+IF('Res Bud År2'!$C49=30,'Res Bud År2'!$I49,0)+IF('Res Bud År2'!$C49=60,'Res Bud År2'!$H49,0)+IF('Res Bud År2'!$C49=90,'Res Bud År2'!$G49,0)</f>
        <v>0</v>
      </c>
      <c r="M49" s="107">
        <f>IF(OR('Res Bud År2'!$C49="Kontant",'Res Bud År2'!$C49=""),'Res Bud År2'!$K49,0)+IF('Res Bud År2'!$C49=30,'Res Bud År2'!$J49,0)+IF('Res Bud År2'!$C49=60,'Res Bud År2'!$I49,0)+IF('Res Bud År2'!$C49=90,'Res Bud År2'!$H49,0)</f>
        <v>0</v>
      </c>
      <c r="N49" s="107">
        <f>IF(OR('Res Bud År2'!$C49="Kontant",'Res Bud År2'!$C49=""),'Res Bud År2'!$L49,0)+IF('Res Bud År2'!$C49=30,'Res Bud År2'!$K49,0)+IF('Res Bud År2'!$C49=60,'Res Bud År2'!$J49,0)+IF('Res Bud År2'!$C49=90,'Res Bud År2'!$I49,0)</f>
        <v>0</v>
      </c>
      <c r="O49" s="107">
        <f>IF(OR('Res Bud År2'!$C49="Kontant",'Res Bud År2'!$C49=""),'Res Bud År2'!$M49,0)+IF('Res Bud År2'!$C49=30,'Res Bud År2'!$L49,0)+IF('Res Bud År2'!$C49=60,'Res Bud År2'!$K49,0)+IF('Res Bud År2'!$C49=90,'Res Bud År2'!$J49,0)</f>
        <v>0</v>
      </c>
      <c r="P49" s="107">
        <f>IF(OR('Res Bud År2'!$C49="Kontant",'Res Bud År2'!$C49=""),'Res Bud År2'!$N49,0)+IF('Res Bud År2'!$C49=30,'Res Bud År2'!$M49,0)+IF('Res Bud År2'!$C49=60,'Res Bud År2'!$L49,0)+IF('Res Bud År2'!$C49=90,'Res Bud År2'!$K49,0)</f>
        <v>0</v>
      </c>
      <c r="Q49" s="107">
        <f>IF(OR('Res Bud År2'!$C49="Kontant",'Res Bud År2'!$C49=""),'Res Bud År2'!$O49,0)+IF('Res Bud År2'!$C49=30,'Res Bud År2'!$N49,0)+IF('Res Bud År2'!$C49=60,'Res Bud År2'!$M49,0)+IF('Res Bud År2'!$C49=90,'Res Bud År2'!$L49,0)</f>
        <v>0</v>
      </c>
      <c r="R49" s="107">
        <f t="shared" si="5"/>
        <v>0</v>
      </c>
      <c r="S49" s="133"/>
    </row>
    <row r="50" spans="1:35" hidden="1" outlineLevel="1" x14ac:dyDescent="0.25">
      <c r="A50" s="94" t="s">
        <v>11</v>
      </c>
      <c r="B50" s="94"/>
      <c r="C50" s="94"/>
      <c r="D50" s="94"/>
      <c r="E50" s="98"/>
      <c r="F50" s="107">
        <f>IF(OR('Res Bud År2'!$C50="Kontant",'Res Bud År2'!$C50=""),'Res Bud År2'!$D50,0)
+IF('Res Bud År1'!$C50=30,'Res Bud År1'!$O50,0)+IF('Res Bud År1'!$C50=60,'Res Bud År1'!$N50,0)+IF('Res Bud År1'!$C50=90,'Res Bud År1'!$M50,0)</f>
        <v>0</v>
      </c>
      <c r="G50" s="107">
        <f>IF(OR('Res Bud År2'!$C50="Kontant",'Res Bud År2'!$C50=""),'Res Bud År2'!$E50,0)+IF('Res Bud År2'!$C50=30,'Res Bud År2'!$D50,0)
+IF('Res Bud År1'!$C50=60,'Res Bud År1'!$O50,0)+IF('Res Bud År1'!$C50=90,'Res Bud År1'!$N50,0)</f>
        <v>0</v>
      </c>
      <c r="H50" s="107">
        <f>IF(OR('Res Bud År2'!$C50="Kontant",'Res Bud År2'!$C50=""),'Res Bud År2'!$F50,0)+IF('Res Bud År2'!$C50=30,'Res Bud År2'!$E50,0)+IF('Res Bud År2'!$C50=60,'Res Bud År2'!$D50,0)
+IF('Res Bud År1'!$C50=90,'Res Bud År1'!$O50,0)</f>
        <v>0</v>
      </c>
      <c r="I50" s="107">
        <f>IF(OR('Res Bud År2'!$C50="Kontant",'Res Bud År2'!$C50=""),'Res Bud År2'!$G50,0)+IF('Res Bud År2'!$C50=30,'Res Bud År2'!$F50,0)+IF('Res Bud År2'!$C50=60,'Res Bud År2'!$E50,0)+IF('Res Bud År2'!$C50=90,'Res Bud År2'!$D50,0)</f>
        <v>0</v>
      </c>
      <c r="J50" s="107">
        <f>IF(OR('Res Bud År2'!$C50="Kontant",'Res Bud År2'!$C50=""),'Res Bud År2'!$H50,0)+IF('Res Bud År2'!$C50=30,'Res Bud År2'!$G50,0)+IF('Res Bud År2'!$C50=60,'Res Bud År2'!$F50,0)+IF('Res Bud År2'!$C50=90,'Res Bud År2'!$E50,0)</f>
        <v>0</v>
      </c>
      <c r="K50" s="107">
        <f>IF(OR('Res Bud År2'!$C50="Kontant",'Res Bud År2'!$C50=""),'Res Bud År2'!$I50,0)+IF('Res Bud År2'!$C50=30,'Res Bud År2'!$H50,0)+IF('Res Bud År2'!$C50=60,'Res Bud År2'!$G50,0)+IF('Res Bud År2'!$C50=90,'Res Bud År2'!$F50,0)</f>
        <v>0</v>
      </c>
      <c r="L50" s="107">
        <f>IF(OR('Res Bud År2'!$C50="Kontant",'Res Bud År2'!$C50=""),'Res Bud År2'!$J50,0)+IF('Res Bud År2'!$C50=30,'Res Bud År2'!$I50,0)+IF('Res Bud År2'!$C50=60,'Res Bud År2'!$H50,0)+IF('Res Bud År2'!$C50=90,'Res Bud År2'!$G50,0)</f>
        <v>0</v>
      </c>
      <c r="M50" s="107">
        <f>IF(OR('Res Bud År2'!$C50="Kontant",'Res Bud År2'!$C50=""),'Res Bud År2'!$K50,0)+IF('Res Bud År2'!$C50=30,'Res Bud År2'!$J50,0)+IF('Res Bud År2'!$C50=60,'Res Bud År2'!$I50,0)+IF('Res Bud År2'!$C50=90,'Res Bud År2'!$H50,0)</f>
        <v>0</v>
      </c>
      <c r="N50" s="107">
        <f>IF(OR('Res Bud År2'!$C50="Kontant",'Res Bud År2'!$C50=""),'Res Bud År2'!$L50,0)+IF('Res Bud År2'!$C50=30,'Res Bud År2'!$K50,0)+IF('Res Bud År2'!$C50=60,'Res Bud År2'!$J50,0)+IF('Res Bud År2'!$C50=90,'Res Bud År2'!$I50,0)</f>
        <v>0</v>
      </c>
      <c r="O50" s="107">
        <f>IF(OR('Res Bud År2'!$C50="Kontant",'Res Bud År2'!$C50=""),'Res Bud År2'!$M50,0)+IF('Res Bud År2'!$C50=30,'Res Bud År2'!$L50,0)+IF('Res Bud År2'!$C50=60,'Res Bud År2'!$K50,0)+IF('Res Bud År2'!$C50=90,'Res Bud År2'!$J50,0)</f>
        <v>0</v>
      </c>
      <c r="P50" s="107">
        <f>IF(OR('Res Bud År2'!$C50="Kontant",'Res Bud År2'!$C50=""),'Res Bud År2'!$N50,0)+IF('Res Bud År2'!$C50=30,'Res Bud År2'!$M50,0)+IF('Res Bud År2'!$C50=60,'Res Bud År2'!$L50,0)+IF('Res Bud År2'!$C50=90,'Res Bud År2'!$K50,0)</f>
        <v>0</v>
      </c>
      <c r="Q50" s="107">
        <f>IF(OR('Res Bud År2'!$C50="Kontant",'Res Bud År2'!$C50=""),'Res Bud År2'!$O50,0)+IF('Res Bud År2'!$C50=30,'Res Bud År2'!$N50,0)+IF('Res Bud År2'!$C50=60,'Res Bud År2'!$M50,0)+IF('Res Bud År2'!$C50=90,'Res Bud År2'!$L50,0)</f>
        <v>0</v>
      </c>
      <c r="R50" s="107">
        <f t="shared" si="5"/>
        <v>0</v>
      </c>
      <c r="S50" s="133"/>
    </row>
    <row r="51" spans="1:35" hidden="1" outlineLevel="1" x14ac:dyDescent="0.25">
      <c r="A51" s="94" t="s">
        <v>12</v>
      </c>
      <c r="B51" s="94"/>
      <c r="C51" s="94"/>
      <c r="D51" s="94"/>
      <c r="E51" s="98"/>
      <c r="F51" s="107">
        <f>IF(OR('Res Bud År2'!$C51="Kontant",'Res Bud År2'!$C51=""),'Res Bud År2'!$D51,0)
+IF('Res Bud År1'!$C51=30,'Res Bud År1'!$O51,0)+IF('Res Bud År1'!$C51=60,'Res Bud År1'!$N51,0)+IF('Res Bud År1'!$C51=90,'Res Bud År1'!$M51,0)</f>
        <v>0</v>
      </c>
      <c r="G51" s="107">
        <f>IF(OR('Res Bud År2'!$C51="Kontant",'Res Bud År2'!$C51=""),'Res Bud År2'!$E51,0)+IF('Res Bud År2'!$C51=30,'Res Bud År2'!$D51,0)
+IF('Res Bud År1'!$C51=60,'Res Bud År1'!$O51,0)+IF('Res Bud År1'!$C51=90,'Res Bud År1'!$N51,0)</f>
        <v>0</v>
      </c>
      <c r="H51" s="107">
        <f>IF(OR('Res Bud År2'!$C51="Kontant",'Res Bud År2'!$C51=""),'Res Bud År2'!$F51,0)+IF('Res Bud År2'!$C51=30,'Res Bud År2'!$E51,0)+IF('Res Bud År2'!$C51=60,'Res Bud År2'!$D51,0)
+IF('Res Bud År1'!$C51=90,'Res Bud År1'!$O51,0)</f>
        <v>0</v>
      </c>
      <c r="I51" s="107">
        <f>IF(OR('Res Bud År2'!$C51="Kontant",'Res Bud År2'!$C51=""),'Res Bud År2'!$G51,0)+IF('Res Bud År2'!$C51=30,'Res Bud År2'!$F51,0)+IF('Res Bud År2'!$C51=60,'Res Bud År2'!$E51,0)+IF('Res Bud År2'!$C51=90,'Res Bud År2'!$D51,0)</f>
        <v>0</v>
      </c>
      <c r="J51" s="107">
        <f>IF(OR('Res Bud År2'!$C51="Kontant",'Res Bud År2'!$C51=""),'Res Bud År2'!$H51,0)+IF('Res Bud År2'!$C51=30,'Res Bud År2'!$G51,0)+IF('Res Bud År2'!$C51=60,'Res Bud År2'!$F51,0)+IF('Res Bud År2'!$C51=90,'Res Bud År2'!$E51,0)</f>
        <v>0</v>
      </c>
      <c r="K51" s="107">
        <f>IF(OR('Res Bud År2'!$C51="Kontant",'Res Bud År2'!$C51=""),'Res Bud År2'!$I51,0)+IF('Res Bud År2'!$C51=30,'Res Bud År2'!$H51,0)+IF('Res Bud År2'!$C51=60,'Res Bud År2'!$G51,0)+IF('Res Bud År2'!$C51=90,'Res Bud År2'!$F51,0)</f>
        <v>0</v>
      </c>
      <c r="L51" s="107">
        <f>IF(OR('Res Bud År2'!$C51="Kontant",'Res Bud År2'!$C51=""),'Res Bud År2'!$J51,0)+IF('Res Bud År2'!$C51=30,'Res Bud År2'!$I51,0)+IF('Res Bud År2'!$C51=60,'Res Bud År2'!$H51,0)+IF('Res Bud År2'!$C51=90,'Res Bud År2'!$G51,0)</f>
        <v>0</v>
      </c>
      <c r="M51" s="107">
        <f>IF(OR('Res Bud År2'!$C51="Kontant",'Res Bud År2'!$C51=""),'Res Bud År2'!$K51,0)+IF('Res Bud År2'!$C51=30,'Res Bud År2'!$J51,0)+IF('Res Bud År2'!$C51=60,'Res Bud År2'!$I51,0)+IF('Res Bud År2'!$C51=90,'Res Bud År2'!$H51,0)</f>
        <v>0</v>
      </c>
      <c r="N51" s="107">
        <f>IF(OR('Res Bud År2'!$C51="Kontant",'Res Bud År2'!$C51=""),'Res Bud År2'!$L51,0)+IF('Res Bud År2'!$C51=30,'Res Bud År2'!$K51,0)+IF('Res Bud År2'!$C51=60,'Res Bud År2'!$J51,0)+IF('Res Bud År2'!$C51=90,'Res Bud År2'!$I51,0)</f>
        <v>0</v>
      </c>
      <c r="O51" s="107">
        <f>IF(OR('Res Bud År2'!$C51="Kontant",'Res Bud År2'!$C51=""),'Res Bud År2'!$M51,0)+IF('Res Bud År2'!$C51=30,'Res Bud År2'!$L51,0)+IF('Res Bud År2'!$C51=60,'Res Bud År2'!$K51,0)+IF('Res Bud År2'!$C51=90,'Res Bud År2'!$J51,0)</f>
        <v>0</v>
      </c>
      <c r="P51" s="107">
        <f>IF(OR('Res Bud År2'!$C51="Kontant",'Res Bud År2'!$C51=""),'Res Bud År2'!$N51,0)+IF('Res Bud År2'!$C51=30,'Res Bud År2'!$M51,0)+IF('Res Bud År2'!$C51=60,'Res Bud År2'!$L51,0)+IF('Res Bud År2'!$C51=90,'Res Bud År2'!$K51,0)</f>
        <v>0</v>
      </c>
      <c r="Q51" s="107">
        <f>IF(OR('Res Bud År2'!$C51="Kontant",'Res Bud År2'!$C51=""),'Res Bud År2'!$O51,0)+IF('Res Bud År2'!$C51=30,'Res Bud År2'!$N51,0)+IF('Res Bud År2'!$C51=60,'Res Bud År2'!$M51,0)+IF('Res Bud År2'!$C51=90,'Res Bud År2'!$L51,0)</f>
        <v>0</v>
      </c>
      <c r="R51" s="107">
        <f t="shared" si="5"/>
        <v>0</v>
      </c>
      <c r="S51" s="133"/>
    </row>
    <row r="52" spans="1:35" hidden="1" outlineLevel="1" x14ac:dyDescent="0.25">
      <c r="A52" s="94" t="s">
        <v>13</v>
      </c>
      <c r="B52" s="94"/>
      <c r="C52" s="94"/>
      <c r="D52" s="94"/>
      <c r="E52" s="98"/>
      <c r="F52" s="107">
        <f>IF(OR('Res Bud År2'!$C52="Kontant",'Res Bud År2'!$C52=""),'Res Bud År2'!$D52,0)
+IF('Res Bud År1'!$C52=30,'Res Bud År1'!$O52,0)+IF('Res Bud År1'!$C52=60,'Res Bud År1'!$N52,0)+IF('Res Bud År1'!$C52=90,'Res Bud År1'!$M52,0)</f>
        <v>0</v>
      </c>
      <c r="G52" s="107">
        <f>IF(OR('Res Bud År2'!$C52="Kontant",'Res Bud År2'!$C52=""),'Res Bud År2'!$E52,0)+IF('Res Bud År2'!$C52=30,'Res Bud År2'!$D52,0)
+IF('Res Bud År1'!$C52=60,'Res Bud År1'!$O52,0)+IF('Res Bud År1'!$C52=90,'Res Bud År1'!$N52,0)</f>
        <v>0</v>
      </c>
      <c r="H52" s="107">
        <f>IF(OR('Res Bud År2'!$C52="Kontant",'Res Bud År2'!$C52=""),'Res Bud År2'!$F52,0)+IF('Res Bud År2'!$C52=30,'Res Bud År2'!$E52,0)+IF('Res Bud År2'!$C52=60,'Res Bud År2'!$D52,0)
+IF('Res Bud År1'!$C52=90,'Res Bud År1'!$O52,0)</f>
        <v>0</v>
      </c>
      <c r="I52" s="107">
        <f>IF(OR('Res Bud År2'!$C52="Kontant",'Res Bud År2'!$C52=""),'Res Bud År2'!$G52,0)+IF('Res Bud År2'!$C52=30,'Res Bud År2'!$F52,0)+IF('Res Bud År2'!$C52=60,'Res Bud År2'!$E52,0)+IF('Res Bud År2'!$C52=90,'Res Bud År2'!$D52,0)</f>
        <v>0</v>
      </c>
      <c r="J52" s="107">
        <f>IF(OR('Res Bud År2'!$C52="Kontant",'Res Bud År2'!$C52=""),'Res Bud År2'!$H52,0)+IF('Res Bud År2'!$C52=30,'Res Bud År2'!$G52,0)+IF('Res Bud År2'!$C52=60,'Res Bud År2'!$F52,0)+IF('Res Bud År2'!$C52=90,'Res Bud År2'!$E52,0)</f>
        <v>0</v>
      </c>
      <c r="K52" s="107">
        <f>IF(OR('Res Bud År2'!$C52="Kontant",'Res Bud År2'!$C52=""),'Res Bud År2'!$I52,0)+IF('Res Bud År2'!$C52=30,'Res Bud År2'!$H52,0)+IF('Res Bud År2'!$C52=60,'Res Bud År2'!$G52,0)+IF('Res Bud År2'!$C52=90,'Res Bud År2'!$F52,0)</f>
        <v>0</v>
      </c>
      <c r="L52" s="107">
        <f>IF(OR('Res Bud År2'!$C52="Kontant",'Res Bud År2'!$C52=""),'Res Bud År2'!$J52,0)+IF('Res Bud År2'!$C52=30,'Res Bud År2'!$I52,0)+IF('Res Bud År2'!$C52=60,'Res Bud År2'!$H52,0)+IF('Res Bud År2'!$C52=90,'Res Bud År2'!$G52,0)</f>
        <v>0</v>
      </c>
      <c r="M52" s="107">
        <f>IF(OR('Res Bud År2'!$C52="Kontant",'Res Bud År2'!$C52=""),'Res Bud År2'!$K52,0)+IF('Res Bud År2'!$C52=30,'Res Bud År2'!$J52,0)+IF('Res Bud År2'!$C52=60,'Res Bud År2'!$I52,0)+IF('Res Bud År2'!$C52=90,'Res Bud År2'!$H52,0)</f>
        <v>0</v>
      </c>
      <c r="N52" s="107">
        <f>IF(OR('Res Bud År2'!$C52="Kontant",'Res Bud År2'!$C52=""),'Res Bud År2'!$L52,0)+IF('Res Bud År2'!$C52=30,'Res Bud År2'!$K52,0)+IF('Res Bud År2'!$C52=60,'Res Bud År2'!$J52,0)+IF('Res Bud År2'!$C52=90,'Res Bud År2'!$I52,0)</f>
        <v>0</v>
      </c>
      <c r="O52" s="107">
        <f>IF(OR('Res Bud År2'!$C52="Kontant",'Res Bud År2'!$C52=""),'Res Bud År2'!$M52,0)+IF('Res Bud År2'!$C52=30,'Res Bud År2'!$L52,0)+IF('Res Bud År2'!$C52=60,'Res Bud År2'!$K52,0)+IF('Res Bud År2'!$C52=90,'Res Bud År2'!$J52,0)</f>
        <v>0</v>
      </c>
      <c r="P52" s="107">
        <f>IF(OR('Res Bud År2'!$C52="Kontant",'Res Bud År2'!$C52=""),'Res Bud År2'!$N52,0)+IF('Res Bud År2'!$C52=30,'Res Bud År2'!$M52,0)+IF('Res Bud År2'!$C52=60,'Res Bud År2'!$L52,0)+IF('Res Bud År2'!$C52=90,'Res Bud År2'!$K52,0)</f>
        <v>0</v>
      </c>
      <c r="Q52" s="107">
        <f>IF(OR('Res Bud År2'!$C52="Kontant",'Res Bud År2'!$C52=""),'Res Bud År2'!$O52,0)+IF('Res Bud År2'!$C52=30,'Res Bud År2'!$N52,0)+IF('Res Bud År2'!$C52=60,'Res Bud År2'!$M52,0)+IF('Res Bud År2'!$C52=90,'Res Bud År2'!$L52,0)</f>
        <v>0</v>
      </c>
      <c r="R52" s="107">
        <f t="shared" si="5"/>
        <v>0</v>
      </c>
      <c r="S52" s="133"/>
    </row>
    <row r="53" spans="1:35" ht="25" hidden="1" outlineLevel="1" x14ac:dyDescent="0.25">
      <c r="A53" s="94" t="s">
        <v>14</v>
      </c>
      <c r="B53" s="94"/>
      <c r="C53" s="94"/>
      <c r="D53" s="94"/>
      <c r="E53" s="98"/>
      <c r="F53" s="107">
        <f>IF(OR('Res Bud År2'!$C53="Kontant",'Res Bud År2'!$C53=""),'Res Bud År2'!$D53,0)
+IF('Res Bud År1'!$C53=30,'Res Bud År1'!$O53,0)+IF('Res Bud År1'!$C53=60,'Res Bud År1'!$N53,0)+IF('Res Bud År1'!$C53=90,'Res Bud År1'!$M53,0)</f>
        <v>0</v>
      </c>
      <c r="G53" s="107">
        <f>IF(OR('Res Bud År2'!$C53="Kontant",'Res Bud År2'!$C53=""),'Res Bud År2'!$E53,0)+IF('Res Bud År2'!$C53=30,'Res Bud År2'!$D53,0)
+IF('Res Bud År1'!$C53=60,'Res Bud År1'!$O53,0)+IF('Res Bud År1'!$C53=90,'Res Bud År1'!$N53,0)</f>
        <v>0</v>
      </c>
      <c r="H53" s="107">
        <f>IF(OR('Res Bud År2'!$C53="Kontant",'Res Bud År2'!$C53=""),'Res Bud År2'!$F53,0)+IF('Res Bud År2'!$C53=30,'Res Bud År2'!$E53,0)+IF('Res Bud År2'!$C53=60,'Res Bud År2'!$D53,0)
+IF('Res Bud År1'!$C53=90,'Res Bud År1'!$O53,0)</f>
        <v>0</v>
      </c>
      <c r="I53" s="107">
        <f>IF(OR('Res Bud År2'!$C53="Kontant",'Res Bud År2'!$C53=""),'Res Bud År2'!$G53,0)+IF('Res Bud År2'!$C53=30,'Res Bud År2'!$F53,0)+IF('Res Bud År2'!$C53=60,'Res Bud År2'!$E53,0)+IF('Res Bud År2'!$C53=90,'Res Bud År2'!$D53,0)</f>
        <v>0</v>
      </c>
      <c r="J53" s="107">
        <f>IF(OR('Res Bud År2'!$C53="Kontant",'Res Bud År2'!$C53=""),'Res Bud År2'!$H53,0)+IF('Res Bud År2'!$C53=30,'Res Bud År2'!$G53,0)+IF('Res Bud År2'!$C53=60,'Res Bud År2'!$F53,0)+IF('Res Bud År2'!$C53=90,'Res Bud År2'!$E53,0)</f>
        <v>0</v>
      </c>
      <c r="K53" s="107">
        <f>IF(OR('Res Bud År2'!$C53="Kontant",'Res Bud År2'!$C53=""),'Res Bud År2'!$I53,0)+IF('Res Bud År2'!$C53=30,'Res Bud År2'!$H53,0)+IF('Res Bud År2'!$C53=60,'Res Bud År2'!$G53,0)+IF('Res Bud År2'!$C53=90,'Res Bud År2'!$F53,0)</f>
        <v>0</v>
      </c>
      <c r="L53" s="107">
        <f>IF(OR('Res Bud År2'!$C53="Kontant",'Res Bud År2'!$C53=""),'Res Bud År2'!$J53,0)+IF('Res Bud År2'!$C53=30,'Res Bud År2'!$I53,0)+IF('Res Bud År2'!$C53=60,'Res Bud År2'!$H53,0)+IF('Res Bud År2'!$C53=90,'Res Bud År2'!$G53,0)</f>
        <v>0</v>
      </c>
      <c r="M53" s="107">
        <f>IF(OR('Res Bud År2'!$C53="Kontant",'Res Bud År2'!$C53=""),'Res Bud År2'!$K53,0)+IF('Res Bud År2'!$C53=30,'Res Bud År2'!$J53,0)+IF('Res Bud År2'!$C53=60,'Res Bud År2'!$I53,0)+IF('Res Bud År2'!$C53=90,'Res Bud År2'!$H53,0)</f>
        <v>0</v>
      </c>
      <c r="N53" s="107">
        <f>IF(OR('Res Bud År2'!$C53="Kontant",'Res Bud År2'!$C53=""),'Res Bud År2'!$L53,0)+IF('Res Bud År2'!$C53=30,'Res Bud År2'!$K53,0)+IF('Res Bud År2'!$C53=60,'Res Bud År2'!$J53,0)+IF('Res Bud År2'!$C53=90,'Res Bud År2'!$I53,0)</f>
        <v>0</v>
      </c>
      <c r="O53" s="107">
        <f>IF(OR('Res Bud År2'!$C53="Kontant",'Res Bud År2'!$C53=""),'Res Bud År2'!$M53,0)+IF('Res Bud År2'!$C53=30,'Res Bud År2'!$L53,0)+IF('Res Bud År2'!$C53=60,'Res Bud År2'!$K53,0)+IF('Res Bud År2'!$C53=90,'Res Bud År2'!$J53,0)</f>
        <v>0</v>
      </c>
      <c r="P53" s="107">
        <f>IF(OR('Res Bud År2'!$C53="Kontant",'Res Bud År2'!$C53=""),'Res Bud År2'!$N53,0)+IF('Res Bud År2'!$C53=30,'Res Bud År2'!$M53,0)+IF('Res Bud År2'!$C53=60,'Res Bud År2'!$L53,0)+IF('Res Bud År2'!$C53=90,'Res Bud År2'!$K53,0)</f>
        <v>0</v>
      </c>
      <c r="Q53" s="107">
        <f>IF(OR('Res Bud År2'!$C53="Kontant",'Res Bud År2'!$C53=""),'Res Bud År2'!$O53,0)+IF('Res Bud År2'!$C53=30,'Res Bud År2'!$N53,0)+IF('Res Bud År2'!$C53=60,'Res Bud År2'!$M53,0)+IF('Res Bud År2'!$C53=90,'Res Bud År2'!$L53,0)</f>
        <v>0</v>
      </c>
      <c r="R53" s="107">
        <f t="shared" si="5"/>
        <v>0</v>
      </c>
      <c r="S53" s="133"/>
    </row>
    <row r="54" spans="1:35" hidden="1" outlineLevel="1" x14ac:dyDescent="0.25">
      <c r="A54" s="94" t="s">
        <v>15</v>
      </c>
      <c r="B54" s="94"/>
      <c r="C54" s="94"/>
      <c r="D54" s="94"/>
      <c r="E54" s="98"/>
      <c r="F54" s="107">
        <f>IF(OR('Res Bud År2'!$C54="Kontant",'Res Bud År2'!$C54=""),'Res Bud År2'!$D54,0)
+IF('Res Bud År1'!$C54=30,'Res Bud År1'!$O54,0)+IF('Res Bud År1'!$C54=60,'Res Bud År1'!$N54,0)+IF('Res Bud År1'!$C54=90,'Res Bud År1'!$M54,0)</f>
        <v>0</v>
      </c>
      <c r="G54" s="107">
        <f>IF(OR('Res Bud År2'!$C54="Kontant",'Res Bud År2'!$C54=""),'Res Bud År2'!$E54,0)+IF('Res Bud År2'!$C54=30,'Res Bud År2'!$D54,0)
+IF('Res Bud År1'!$C54=60,'Res Bud År1'!$O54,0)+IF('Res Bud År1'!$C54=90,'Res Bud År1'!$N54,0)</f>
        <v>0</v>
      </c>
      <c r="H54" s="107">
        <f>IF(OR('Res Bud År2'!$C54="Kontant",'Res Bud År2'!$C54=""),'Res Bud År2'!$F54,0)+IF('Res Bud År2'!$C54=30,'Res Bud År2'!$E54,0)+IF('Res Bud År2'!$C54=60,'Res Bud År2'!$D54,0)
+IF('Res Bud År1'!$C54=90,'Res Bud År1'!$O54,0)</f>
        <v>0</v>
      </c>
      <c r="I54" s="107">
        <f>IF(OR('Res Bud År2'!$C54="Kontant",'Res Bud År2'!$C54=""),'Res Bud År2'!$G54,0)+IF('Res Bud År2'!$C54=30,'Res Bud År2'!$F54,0)+IF('Res Bud År2'!$C54=60,'Res Bud År2'!$E54,0)+IF('Res Bud År2'!$C54=90,'Res Bud År2'!$D54,0)</f>
        <v>0</v>
      </c>
      <c r="J54" s="107">
        <f>IF(OR('Res Bud År2'!$C54="Kontant",'Res Bud År2'!$C54=""),'Res Bud År2'!$H54,0)+IF('Res Bud År2'!$C54=30,'Res Bud År2'!$G54,0)+IF('Res Bud År2'!$C54=60,'Res Bud År2'!$F54,0)+IF('Res Bud År2'!$C54=90,'Res Bud År2'!$E54,0)</f>
        <v>0</v>
      </c>
      <c r="K54" s="107">
        <f>IF(OR('Res Bud År2'!$C54="Kontant",'Res Bud År2'!$C54=""),'Res Bud År2'!$I54,0)+IF('Res Bud År2'!$C54=30,'Res Bud År2'!$H54,0)+IF('Res Bud År2'!$C54=60,'Res Bud År2'!$G54,0)+IF('Res Bud År2'!$C54=90,'Res Bud År2'!$F54,0)</f>
        <v>0</v>
      </c>
      <c r="L54" s="107">
        <f>IF(OR('Res Bud År2'!$C54="Kontant",'Res Bud År2'!$C54=""),'Res Bud År2'!$J54,0)+IF('Res Bud År2'!$C54=30,'Res Bud År2'!$I54,0)+IF('Res Bud År2'!$C54=60,'Res Bud År2'!$H54,0)+IF('Res Bud År2'!$C54=90,'Res Bud År2'!$G54,0)</f>
        <v>0</v>
      </c>
      <c r="M54" s="107">
        <f>IF(OR('Res Bud År2'!$C54="Kontant",'Res Bud År2'!$C54=""),'Res Bud År2'!$K54,0)+IF('Res Bud År2'!$C54=30,'Res Bud År2'!$J54,0)+IF('Res Bud År2'!$C54=60,'Res Bud År2'!$I54,0)+IF('Res Bud År2'!$C54=90,'Res Bud År2'!$H54,0)</f>
        <v>0</v>
      </c>
      <c r="N54" s="107">
        <f>IF(OR('Res Bud År2'!$C54="Kontant",'Res Bud År2'!$C54=""),'Res Bud År2'!$L54,0)+IF('Res Bud År2'!$C54=30,'Res Bud År2'!$K54,0)+IF('Res Bud År2'!$C54=60,'Res Bud År2'!$J54,0)+IF('Res Bud År2'!$C54=90,'Res Bud År2'!$I54,0)</f>
        <v>0</v>
      </c>
      <c r="O54" s="107">
        <f>IF(OR('Res Bud År2'!$C54="Kontant",'Res Bud År2'!$C54=""),'Res Bud År2'!$M54,0)+IF('Res Bud År2'!$C54=30,'Res Bud År2'!$L54,0)+IF('Res Bud År2'!$C54=60,'Res Bud År2'!$K54,0)+IF('Res Bud År2'!$C54=90,'Res Bud År2'!$J54,0)</f>
        <v>0</v>
      </c>
      <c r="P54" s="107">
        <f>IF(OR('Res Bud År2'!$C54="Kontant",'Res Bud År2'!$C54=""),'Res Bud År2'!$N54,0)+IF('Res Bud År2'!$C54=30,'Res Bud År2'!$M54,0)+IF('Res Bud År2'!$C54=60,'Res Bud År2'!$L54,0)+IF('Res Bud År2'!$C54=90,'Res Bud År2'!$K54,0)</f>
        <v>0</v>
      </c>
      <c r="Q54" s="107">
        <f>IF(OR('Res Bud År2'!$C54="Kontant",'Res Bud År2'!$C54=""),'Res Bud År2'!$O54,0)+IF('Res Bud År2'!$C54=30,'Res Bud År2'!$N54,0)+IF('Res Bud År2'!$C54=60,'Res Bud År2'!$M54,0)+IF('Res Bud År2'!$C54=90,'Res Bud År2'!$L54,0)</f>
        <v>0</v>
      </c>
      <c r="R54" s="107">
        <f t="shared" si="5"/>
        <v>0</v>
      </c>
      <c r="S54" s="133"/>
    </row>
    <row r="55" spans="1:35" ht="13" hidden="1" outlineLevel="1" x14ac:dyDescent="0.3">
      <c r="A55" s="93" t="s">
        <v>29</v>
      </c>
      <c r="B55" s="93"/>
      <c r="C55" s="93"/>
      <c r="D55" s="93"/>
      <c r="E55" s="93"/>
      <c r="F55" s="102">
        <f t="shared" ref="F55:Q55" si="6">SUM(F37:F54)</f>
        <v>0</v>
      </c>
      <c r="G55" s="102">
        <f t="shared" si="6"/>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2"/>
      <c r="AB55" s="2"/>
      <c r="AC55" s="2"/>
      <c r="AD55" s="2"/>
      <c r="AE55" s="2"/>
      <c r="AF55" s="2"/>
      <c r="AG55" s="2"/>
      <c r="AH55" s="2"/>
      <c r="AI55" s="2"/>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År2'!D$4</f>
        <v>jan-26</v>
      </c>
      <c r="G57" s="99" t="str">
        <f>'Res Bud År2'!E$4</f>
        <v>feb-26</v>
      </c>
      <c r="H57" s="99" t="str">
        <f>'Res Bud År2'!F$4</f>
        <v>mar-26</v>
      </c>
      <c r="I57" s="99" t="str">
        <f>'Res Bud År2'!G$4</f>
        <v>apr-26</v>
      </c>
      <c r="J57" s="99" t="str">
        <f>'Res Bud År2'!H$4</f>
        <v>maj-26</v>
      </c>
      <c r="K57" s="99" t="str">
        <f>'Res Bud År2'!I$4</f>
        <v>jun-26</v>
      </c>
      <c r="L57" s="99" t="str">
        <f>'Res Bud År2'!J$4</f>
        <v>jul-26</v>
      </c>
      <c r="M57" s="99" t="str">
        <f>'Res Bud År2'!K$4</f>
        <v>aug-26</v>
      </c>
      <c r="N57" s="99" t="str">
        <f>'Res Bud År2'!L$4</f>
        <v>sep-26</v>
      </c>
      <c r="O57" s="99" t="str">
        <f>'Res Bud År2'!M$4</f>
        <v>okt-26</v>
      </c>
      <c r="P57" s="99" t="str">
        <f>'Res Bud År2'!N$4</f>
        <v>nov-26</v>
      </c>
      <c r="Q57" s="99" t="str">
        <f>'Res Bud År2'!O$4</f>
        <v>dec-26</v>
      </c>
      <c r="R57" s="99" t="s">
        <v>46</v>
      </c>
      <c r="S57" s="133"/>
    </row>
    <row r="58" spans="1:35" ht="25" hidden="1" outlineLevel="1" x14ac:dyDescent="0.25">
      <c r="A58" s="94" t="s">
        <v>313</v>
      </c>
      <c r="B58" s="94"/>
      <c r="C58" s="94"/>
      <c r="D58" s="94"/>
      <c r="E58" s="98"/>
      <c r="F58" s="107">
        <f>'Res Bud År2'!D58*(1-PrelSkatt)</f>
        <v>0</v>
      </c>
      <c r="G58" s="107">
        <f>'Res Bud År2'!E58*(1-PrelSkatt)</f>
        <v>0</v>
      </c>
      <c r="H58" s="107">
        <f>'Res Bud År2'!F58*(1-PrelSkatt)</f>
        <v>0</v>
      </c>
      <c r="I58" s="107">
        <f>'Res Bud År2'!G58*(1-PrelSkatt)</f>
        <v>0</v>
      </c>
      <c r="J58" s="107">
        <f>'Res Bud År2'!H58*(1-PrelSkatt)</f>
        <v>0</v>
      </c>
      <c r="K58" s="107">
        <f>'Res Bud År2'!I58*(1-PrelSkatt)</f>
        <v>0</v>
      </c>
      <c r="L58" s="107">
        <f>'Res Bud År2'!J58*(1-PrelSkatt)</f>
        <v>0</v>
      </c>
      <c r="M58" s="107">
        <f>'Res Bud År2'!K58*(1-PrelSkatt)</f>
        <v>0</v>
      </c>
      <c r="N58" s="107">
        <f>'Res Bud År2'!L58*(1-PrelSkatt)</f>
        <v>0</v>
      </c>
      <c r="O58" s="107">
        <f>'Res Bud År2'!M58*(1-PrelSkatt)</f>
        <v>0</v>
      </c>
      <c r="P58" s="107">
        <f>'Res Bud År2'!N58*(1-PrelSkatt)</f>
        <v>0</v>
      </c>
      <c r="Q58" s="107">
        <f>'Res Bud År2'!O58*(1-PrelSkatt)</f>
        <v>0</v>
      </c>
      <c r="R58" s="107">
        <f>SUM(F58:Q58)</f>
        <v>0</v>
      </c>
      <c r="S58" s="133"/>
    </row>
    <row r="59" spans="1:35" hidden="1" outlineLevel="1" x14ac:dyDescent="0.25">
      <c r="A59" s="94" t="s">
        <v>133</v>
      </c>
      <c r="B59" s="94"/>
      <c r="C59" s="94"/>
      <c r="D59" s="94"/>
      <c r="E59" s="98"/>
      <c r="F59" s="107">
        <f>'Res Bud År2'!D59*(1-PrelSkatt)</f>
        <v>0</v>
      </c>
      <c r="G59" s="107">
        <f>'Res Bud År2'!E59*(1-PrelSkatt)</f>
        <v>0</v>
      </c>
      <c r="H59" s="107">
        <f>'Res Bud År2'!F59*(1-PrelSkatt)</f>
        <v>0</v>
      </c>
      <c r="I59" s="107">
        <f>'Res Bud År2'!G59*(1-PrelSkatt)</f>
        <v>0</v>
      </c>
      <c r="J59" s="107">
        <f>'Res Bud År2'!H59*(1-PrelSkatt)</f>
        <v>0</v>
      </c>
      <c r="K59" s="107">
        <f>'Res Bud År2'!I59*(1-PrelSkatt)</f>
        <v>0</v>
      </c>
      <c r="L59" s="107">
        <f>'Res Bud År2'!J59*(1-PrelSkatt)</f>
        <v>0</v>
      </c>
      <c r="M59" s="107">
        <f>'Res Bud År2'!K59*(1-PrelSkatt)</f>
        <v>0</v>
      </c>
      <c r="N59" s="107">
        <f>'Res Bud År2'!L59*(1-PrelSkatt)</f>
        <v>0</v>
      </c>
      <c r="O59" s="107">
        <f>'Res Bud År2'!M59*(1-PrelSkatt)</f>
        <v>0</v>
      </c>
      <c r="P59" s="107">
        <f>'Res Bud År2'!N59*(1-PrelSkatt)</f>
        <v>0</v>
      </c>
      <c r="Q59" s="107">
        <f>'Res Bud År2'!O59*(1-PrelSkatt)</f>
        <v>0</v>
      </c>
      <c r="R59" s="107">
        <f t="shared" ref="R59:R69" si="7">SUM(F59:Q59)</f>
        <v>0</v>
      </c>
      <c r="S59" s="133"/>
    </row>
    <row r="60" spans="1:35" hidden="1" outlineLevel="1" x14ac:dyDescent="0.25">
      <c r="A60" s="94" t="s">
        <v>205</v>
      </c>
      <c r="B60" s="94"/>
      <c r="C60" s="94"/>
      <c r="D60" s="94"/>
      <c r="E60" s="106"/>
      <c r="F60" s="107">
        <f>'Res Bud År1'!O60</f>
        <v>0</v>
      </c>
      <c r="G60" s="107">
        <f>'Res Bud År2'!D60</f>
        <v>0</v>
      </c>
      <c r="H60" s="107">
        <f>'Res Bud År2'!E60</f>
        <v>0</v>
      </c>
      <c r="I60" s="107">
        <f>'Res Bud År2'!F60</f>
        <v>0</v>
      </c>
      <c r="J60" s="107">
        <f>'Res Bud År2'!G60</f>
        <v>0</v>
      </c>
      <c r="K60" s="107">
        <f>'Res Bud År2'!H60</f>
        <v>0</v>
      </c>
      <c r="L60" s="107">
        <f>'Res Bud År2'!I60</f>
        <v>0</v>
      </c>
      <c r="M60" s="107">
        <f>'Res Bud År2'!J60</f>
        <v>0</v>
      </c>
      <c r="N60" s="107">
        <f>'Res Bud År2'!K60</f>
        <v>0</v>
      </c>
      <c r="O60" s="107">
        <f>'Res Bud År2'!L60</f>
        <v>0</v>
      </c>
      <c r="P60" s="107">
        <f>'Res Bud År2'!M60</f>
        <v>0</v>
      </c>
      <c r="Q60" s="107">
        <f>'Res Bud År2'!N60</f>
        <v>0</v>
      </c>
      <c r="R60" s="107">
        <f t="shared" si="7"/>
        <v>0</v>
      </c>
      <c r="S60" s="133"/>
    </row>
    <row r="61" spans="1:35" ht="12.5" hidden="1" customHeight="1" outlineLevel="1" x14ac:dyDescent="0.25">
      <c r="A61" s="94" t="s">
        <v>48</v>
      </c>
      <c r="B61" s="94"/>
      <c r="C61" s="94"/>
      <c r="D61" s="94"/>
      <c r="E61" s="106"/>
      <c r="F61" s="107">
        <f>'Res Bud År1'!O61</f>
        <v>0</v>
      </c>
      <c r="G61" s="107">
        <f>'Res Bud År2'!D61</f>
        <v>0</v>
      </c>
      <c r="H61" s="107">
        <f>'Res Bud År2'!E61</f>
        <v>0</v>
      </c>
      <c r="I61" s="107">
        <f>'Res Bud År2'!F61</f>
        <v>0</v>
      </c>
      <c r="J61" s="107">
        <f>'Res Bud År2'!G61</f>
        <v>0</v>
      </c>
      <c r="K61" s="107">
        <f>'Res Bud År2'!H61</f>
        <v>0</v>
      </c>
      <c r="L61" s="107">
        <f>'Res Bud År2'!I61</f>
        <v>0</v>
      </c>
      <c r="M61" s="107">
        <f>'Res Bud År2'!J61</f>
        <v>0</v>
      </c>
      <c r="N61" s="107">
        <f>'Res Bud År2'!K61</f>
        <v>0</v>
      </c>
      <c r="O61" s="107">
        <f>'Res Bud År2'!L61</f>
        <v>0</v>
      </c>
      <c r="P61" s="107">
        <f>'Res Bud År2'!M61</f>
        <v>0</v>
      </c>
      <c r="Q61" s="107">
        <f>'Res Bud År2'!N61</f>
        <v>0</v>
      </c>
      <c r="R61" s="107">
        <f t="shared" si="7"/>
        <v>0</v>
      </c>
      <c r="S61" s="133"/>
    </row>
    <row r="62" spans="1:35" hidden="1" outlineLevel="1" x14ac:dyDescent="0.25">
      <c r="A62" s="94" t="s">
        <v>19</v>
      </c>
      <c r="B62" s="94"/>
      <c r="C62" s="94"/>
      <c r="D62" s="94"/>
      <c r="E62" s="98"/>
      <c r="F62" s="107">
        <f>'Res Bud År2'!D62</f>
        <v>0</v>
      </c>
      <c r="G62" s="107">
        <f>'Res Bud År2'!E62</f>
        <v>0</v>
      </c>
      <c r="H62" s="107">
        <f>'Res Bud År2'!F62</f>
        <v>0</v>
      </c>
      <c r="I62" s="107">
        <f>'Res Bud År2'!G62</f>
        <v>0</v>
      </c>
      <c r="J62" s="107">
        <f>'Res Bud År2'!H62</f>
        <v>0</v>
      </c>
      <c r="K62" s="107">
        <f>'Res Bud År2'!I62</f>
        <v>0</v>
      </c>
      <c r="L62" s="107">
        <f>'Res Bud År2'!J62</f>
        <v>0</v>
      </c>
      <c r="M62" s="107">
        <f>'Res Bud År2'!K62</f>
        <v>0</v>
      </c>
      <c r="N62" s="107">
        <f>'Res Bud År2'!L62</f>
        <v>0</v>
      </c>
      <c r="O62" s="107">
        <f>'Res Bud År2'!M62</f>
        <v>0</v>
      </c>
      <c r="P62" s="107">
        <f>'Res Bud År2'!N62</f>
        <v>0</v>
      </c>
      <c r="Q62" s="107">
        <f>'Res Bud År2'!O62</f>
        <v>0</v>
      </c>
      <c r="R62" s="107">
        <f t="shared" si="7"/>
        <v>0</v>
      </c>
      <c r="S62" s="133"/>
    </row>
    <row r="63" spans="1:35" ht="25" hidden="1" outlineLevel="1" x14ac:dyDescent="0.25">
      <c r="A63" s="94" t="s">
        <v>58</v>
      </c>
      <c r="B63" s="94"/>
      <c r="C63" s="94"/>
      <c r="D63" s="94"/>
      <c r="E63" s="98"/>
      <c r="F63" s="107">
        <f>'Res Bud År2'!D63</f>
        <v>0</v>
      </c>
      <c r="G63" s="107">
        <f>'Res Bud År2'!E63</f>
        <v>0</v>
      </c>
      <c r="H63" s="107">
        <f>'Res Bud År2'!F63</f>
        <v>0</v>
      </c>
      <c r="I63" s="107">
        <f>'Res Bud År2'!G63</f>
        <v>0</v>
      </c>
      <c r="J63" s="107">
        <f>'Res Bud År2'!H63</f>
        <v>0</v>
      </c>
      <c r="K63" s="107">
        <f>'Res Bud År2'!I63</f>
        <v>0</v>
      </c>
      <c r="L63" s="107">
        <f>'Res Bud År2'!J63</f>
        <v>0</v>
      </c>
      <c r="M63" s="107">
        <f>'Res Bud År2'!K63</f>
        <v>0</v>
      </c>
      <c r="N63" s="107">
        <f>'Res Bud År2'!L63</f>
        <v>0</v>
      </c>
      <c r="O63" s="107">
        <f>'Res Bud År2'!M63</f>
        <v>0</v>
      </c>
      <c r="P63" s="107">
        <f>'Res Bud År2'!N63</f>
        <v>0</v>
      </c>
      <c r="Q63" s="107">
        <f>'Res Bud År2'!O63</f>
        <v>0</v>
      </c>
      <c r="R63" s="107">
        <f t="shared" si="7"/>
        <v>0</v>
      </c>
      <c r="S63" s="133"/>
    </row>
    <row r="64" spans="1:35" hidden="1" outlineLevel="1" x14ac:dyDescent="0.25">
      <c r="A64" s="94" t="s">
        <v>16</v>
      </c>
      <c r="B64" s="94"/>
      <c r="C64" s="94"/>
      <c r="D64" s="94"/>
      <c r="E64" s="106"/>
      <c r="F64" s="107">
        <f>'Res Bud År1'!O64</f>
        <v>0</v>
      </c>
      <c r="G64" s="107">
        <f>'Res Bud År2'!D64</f>
        <v>0</v>
      </c>
      <c r="H64" s="107">
        <f>'Res Bud År2'!E64</f>
        <v>0</v>
      </c>
      <c r="I64" s="107">
        <f>'Res Bud År2'!F64</f>
        <v>0</v>
      </c>
      <c r="J64" s="107">
        <f>'Res Bud År2'!G64</f>
        <v>0</v>
      </c>
      <c r="K64" s="107">
        <f>'Res Bud År2'!H64</f>
        <v>0</v>
      </c>
      <c r="L64" s="107">
        <f>'Res Bud År2'!I64</f>
        <v>0</v>
      </c>
      <c r="M64" s="107">
        <f>'Res Bud År2'!J64</f>
        <v>0</v>
      </c>
      <c r="N64" s="107">
        <f>'Res Bud År2'!K64</f>
        <v>0</v>
      </c>
      <c r="O64" s="107">
        <f>'Res Bud År2'!L64</f>
        <v>0</v>
      </c>
      <c r="P64" s="107">
        <f>'Res Bud År2'!M64</f>
        <v>0</v>
      </c>
      <c r="Q64" s="107">
        <f>'Res Bud År2'!N64</f>
        <v>0</v>
      </c>
      <c r="R64" s="107">
        <f t="shared" si="7"/>
        <v>0</v>
      </c>
      <c r="S64" s="133"/>
    </row>
    <row r="65" spans="1:35" ht="25" hidden="1" outlineLevel="1" x14ac:dyDescent="0.25">
      <c r="A65" s="94" t="s">
        <v>45</v>
      </c>
      <c r="B65" s="94"/>
      <c r="C65" s="94"/>
      <c r="D65" s="94"/>
      <c r="E65" s="98"/>
      <c r="F65" s="107">
        <f>'Res Bud År2'!D65</f>
        <v>0</v>
      </c>
      <c r="G65" s="107">
        <f>'Res Bud År2'!E65</f>
        <v>0</v>
      </c>
      <c r="H65" s="107">
        <f>'Res Bud År2'!F65</f>
        <v>0</v>
      </c>
      <c r="I65" s="107">
        <f>'Res Bud År2'!G65</f>
        <v>0</v>
      </c>
      <c r="J65" s="107">
        <f>'Res Bud År2'!H65</f>
        <v>0</v>
      </c>
      <c r="K65" s="107">
        <f>'Res Bud År2'!I65</f>
        <v>0</v>
      </c>
      <c r="L65" s="107">
        <f>'Res Bud År2'!J65</f>
        <v>0</v>
      </c>
      <c r="M65" s="107">
        <f>'Res Bud År2'!K65</f>
        <v>0</v>
      </c>
      <c r="N65" s="107">
        <f>'Res Bud År2'!L65</f>
        <v>0</v>
      </c>
      <c r="O65" s="107">
        <f>'Res Bud År2'!M65</f>
        <v>0</v>
      </c>
      <c r="P65" s="107">
        <f>'Res Bud År2'!N65</f>
        <v>0</v>
      </c>
      <c r="Q65" s="107">
        <f>'Res Bud År2'!O65</f>
        <v>0</v>
      </c>
      <c r="R65" s="107">
        <f t="shared" si="7"/>
        <v>0</v>
      </c>
      <c r="S65" s="133"/>
    </row>
    <row r="66" spans="1:35" hidden="1" outlineLevel="1" x14ac:dyDescent="0.25">
      <c r="A66" s="94" t="s">
        <v>17</v>
      </c>
      <c r="B66" s="94"/>
      <c r="C66" s="94"/>
      <c r="D66" s="94"/>
      <c r="E66" s="98"/>
      <c r="F66" s="107">
        <f>'Res Bud År2'!D66</f>
        <v>0</v>
      </c>
      <c r="G66" s="107">
        <f>'Res Bud År2'!E66</f>
        <v>0</v>
      </c>
      <c r="H66" s="107">
        <f>'Res Bud År2'!F66</f>
        <v>0</v>
      </c>
      <c r="I66" s="107">
        <f>'Res Bud År2'!G66</f>
        <v>0</v>
      </c>
      <c r="J66" s="107">
        <f>'Res Bud År2'!H66</f>
        <v>0</v>
      </c>
      <c r="K66" s="107">
        <f>'Res Bud År2'!I66</f>
        <v>0</v>
      </c>
      <c r="L66" s="107">
        <f>'Res Bud År2'!J66</f>
        <v>0</v>
      </c>
      <c r="M66" s="107">
        <f>'Res Bud År2'!K66</f>
        <v>0</v>
      </c>
      <c r="N66" s="107">
        <f>'Res Bud År2'!L66</f>
        <v>0</v>
      </c>
      <c r="O66" s="107">
        <f>'Res Bud År2'!M66</f>
        <v>0</v>
      </c>
      <c r="P66" s="107">
        <f>'Res Bud År2'!N66</f>
        <v>0</v>
      </c>
      <c r="Q66" s="107">
        <f>'Res Bud År2'!O66</f>
        <v>0</v>
      </c>
      <c r="R66" s="107">
        <f t="shared" si="7"/>
        <v>0</v>
      </c>
      <c r="S66" s="133"/>
    </row>
    <row r="67" spans="1:35" hidden="1" outlineLevel="1" x14ac:dyDescent="0.25">
      <c r="A67" s="94" t="s">
        <v>18</v>
      </c>
      <c r="B67" s="94"/>
      <c r="C67" s="94"/>
      <c r="D67" s="94"/>
      <c r="E67" s="98"/>
      <c r="F67" s="107">
        <f>'Res Bud År2'!D67</f>
        <v>0</v>
      </c>
      <c r="G67" s="107">
        <f>'Res Bud År2'!E67</f>
        <v>0</v>
      </c>
      <c r="H67" s="107">
        <f>'Res Bud År2'!F67</f>
        <v>0</v>
      </c>
      <c r="I67" s="107">
        <f>'Res Bud År2'!G67</f>
        <v>0</v>
      </c>
      <c r="J67" s="107">
        <f>'Res Bud År2'!H67</f>
        <v>0</v>
      </c>
      <c r="K67" s="107">
        <f>'Res Bud År2'!I67</f>
        <v>0</v>
      </c>
      <c r="L67" s="107">
        <f>'Res Bud År2'!J67</f>
        <v>0</v>
      </c>
      <c r="M67" s="107">
        <f>'Res Bud År2'!K67</f>
        <v>0</v>
      </c>
      <c r="N67" s="107">
        <f>'Res Bud År2'!L67</f>
        <v>0</v>
      </c>
      <c r="O67" s="107">
        <f>'Res Bud År2'!M67</f>
        <v>0</v>
      </c>
      <c r="P67" s="107">
        <f>'Res Bud År2'!N67</f>
        <v>0</v>
      </c>
      <c r="Q67" s="107">
        <f>'Res Bud År2'!O67</f>
        <v>0</v>
      </c>
      <c r="R67" s="107">
        <f t="shared" si="7"/>
        <v>0</v>
      </c>
      <c r="S67" s="133"/>
    </row>
    <row r="68" spans="1:35" hidden="1" outlineLevel="1" x14ac:dyDescent="0.25">
      <c r="A68" s="94" t="s">
        <v>20</v>
      </c>
      <c r="B68" s="94"/>
      <c r="C68" s="94"/>
      <c r="D68" s="94"/>
      <c r="E68" s="94"/>
      <c r="F68" s="128">
        <f>'Res Bud År2'!D68</f>
        <v>0</v>
      </c>
      <c r="G68" s="128">
        <f>'Res Bud År2'!E68</f>
        <v>0</v>
      </c>
      <c r="H68" s="128">
        <f>'Res Bud År2'!F68</f>
        <v>0</v>
      </c>
      <c r="I68" s="128">
        <f>'Res Bud År2'!G68</f>
        <v>0</v>
      </c>
      <c r="J68" s="128">
        <f>'Res Bud År2'!H68</f>
        <v>0</v>
      </c>
      <c r="K68" s="128">
        <f>'Res Bud År2'!I68</f>
        <v>0</v>
      </c>
      <c r="L68" s="128">
        <f>'Res Bud År2'!J68</f>
        <v>0</v>
      </c>
      <c r="M68" s="128">
        <f>'Res Bud År2'!K68</f>
        <v>0</v>
      </c>
      <c r="N68" s="128">
        <f>'Res Bud År2'!L68</f>
        <v>0</v>
      </c>
      <c r="O68" s="128">
        <f>'Res Bud År2'!M68</f>
        <v>0</v>
      </c>
      <c r="P68" s="128">
        <f>'Res Bud År2'!N68</f>
        <v>0</v>
      </c>
      <c r="Q68" s="128">
        <f>'Res Bud År2'!O68</f>
        <v>0</v>
      </c>
      <c r="R68" s="128">
        <f t="shared" si="7"/>
        <v>0</v>
      </c>
      <c r="S68" s="133"/>
      <c r="AA68" s="4"/>
      <c r="AB68" s="4"/>
      <c r="AC68" s="4"/>
      <c r="AD68" s="4"/>
      <c r="AE68" s="4"/>
      <c r="AF68" s="4"/>
      <c r="AG68" s="4"/>
      <c r="AH68" s="4"/>
      <c r="AI68" s="4"/>
    </row>
    <row r="69" spans="1:35" ht="13" hidden="1" outlineLevel="1" x14ac:dyDescent="0.3">
      <c r="A69" s="92" t="s">
        <v>28</v>
      </c>
      <c r="B69" s="92"/>
      <c r="C69" s="92"/>
      <c r="D69" s="92"/>
      <c r="E69" s="93"/>
      <c r="F69" s="102">
        <f t="shared" ref="F69:Q69" si="8">SUM(F57:F68)</f>
        <v>0</v>
      </c>
      <c r="G69" s="102">
        <f t="shared" si="8"/>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2"/>
      <c r="AB69" s="2"/>
      <c r="AC69" s="2"/>
      <c r="AD69" s="2"/>
      <c r="AE69" s="2"/>
      <c r="AF69" s="2"/>
      <c r="AG69" s="2"/>
      <c r="AH69" s="2"/>
      <c r="AI69" s="2"/>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212</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2"/>
      <c r="AB71" s="2"/>
      <c r="AC71" s="2"/>
      <c r="AD71" s="2"/>
      <c r="AE71" s="2"/>
      <c r="AF71" s="2"/>
      <c r="AG71" s="2"/>
      <c r="AH71" s="2"/>
      <c r="AI71" s="2"/>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2"/>
      <c r="AB72" s="2"/>
      <c r="AC72" s="2"/>
      <c r="AD72" s="2"/>
      <c r="AE72" s="2"/>
      <c r="AF72" s="2"/>
      <c r="AG72" s="2"/>
      <c r="AH72" s="2"/>
      <c r="AI72" s="2"/>
    </row>
    <row r="73" spans="1:35" ht="13" hidden="1" outlineLevel="1" x14ac:dyDescent="0.3">
      <c r="A73" s="89" t="s">
        <v>30</v>
      </c>
      <c r="B73" s="95"/>
      <c r="C73" s="95"/>
      <c r="D73" s="95"/>
      <c r="E73" s="87"/>
      <c r="F73" s="99" t="str">
        <f>'Res Bud År2'!D$4</f>
        <v>jan-26</v>
      </c>
      <c r="G73" s="99" t="str">
        <f>'Res Bud År2'!E$4</f>
        <v>feb-26</v>
      </c>
      <c r="H73" s="99" t="str">
        <f>'Res Bud År2'!F$4</f>
        <v>mar-26</v>
      </c>
      <c r="I73" s="99" t="str">
        <f>'Res Bud År2'!G$4</f>
        <v>apr-26</v>
      </c>
      <c r="J73" s="99" t="str">
        <f>'Res Bud År2'!H$4</f>
        <v>maj-26</v>
      </c>
      <c r="K73" s="99" t="str">
        <f>'Res Bud År2'!I$4</f>
        <v>jun-26</v>
      </c>
      <c r="L73" s="99" t="str">
        <f>'Res Bud År2'!J$4</f>
        <v>jul-26</v>
      </c>
      <c r="M73" s="99" t="str">
        <f>'Res Bud År2'!K$4</f>
        <v>aug-26</v>
      </c>
      <c r="N73" s="99" t="str">
        <f>'Res Bud År2'!L$4</f>
        <v>sep-26</v>
      </c>
      <c r="O73" s="99" t="str">
        <f>'Res Bud År2'!M$4</f>
        <v>okt-26</v>
      </c>
      <c r="P73" s="99" t="str">
        <f>'Res Bud År2'!N$4</f>
        <v>nov-26</v>
      </c>
      <c r="Q73" s="99" t="str">
        <f>'Res Bud År2'!O$4</f>
        <v>dec-26</v>
      </c>
      <c r="R73" s="87"/>
      <c r="S73" s="133"/>
      <c r="AA73" s="2"/>
      <c r="AB73" s="2"/>
      <c r="AC73" s="2"/>
      <c r="AD73" s="2"/>
      <c r="AE73" s="2"/>
      <c r="AF73" s="2"/>
      <c r="AG73" s="2"/>
      <c r="AH73" s="2"/>
      <c r="AI73" s="2"/>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209</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2"/>
      <c r="AB75" s="2"/>
      <c r="AC75" s="2"/>
      <c r="AD75" s="2"/>
      <c r="AE75" s="2"/>
      <c r="AF75" s="2"/>
      <c r="AG75" s="2"/>
      <c r="AH75" s="2"/>
      <c r="AI75" s="2"/>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2"/>
      <c r="AB76" s="2"/>
      <c r="AC76" s="2"/>
      <c r="AD76" s="2"/>
      <c r="AE76" s="2"/>
      <c r="AF76" s="2"/>
      <c r="AG76" s="2"/>
      <c r="AH76" s="2"/>
      <c r="AI76" s="2"/>
    </row>
    <row r="77" spans="1:35" hidden="1" outlineLevel="1" x14ac:dyDescent="0.25">
      <c r="A77" s="94" t="s">
        <v>21</v>
      </c>
      <c r="B77" s="94"/>
      <c r="C77" s="94"/>
      <c r="D77" s="94"/>
      <c r="E77" s="98"/>
      <c r="F77" s="313" t="s">
        <v>370</v>
      </c>
      <c r="G77" s="313"/>
      <c r="H77" s="313"/>
      <c r="I77" s="313"/>
      <c r="J77" s="313"/>
      <c r="K77" s="313"/>
      <c r="L77" s="313"/>
      <c r="M77" s="313"/>
      <c r="N77" s="313"/>
      <c r="O77" s="313"/>
      <c r="P77" s="313"/>
      <c r="Q77" s="313"/>
      <c r="R77" s="313"/>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2"/>
      <c r="AB79" s="2"/>
      <c r="AC79" s="2"/>
      <c r="AD79" s="2"/>
      <c r="AE79" s="2"/>
      <c r="AF79" s="2"/>
      <c r="AG79" s="2"/>
      <c r="AH79" s="2"/>
      <c r="AI79" s="2"/>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19"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19" x14ac:dyDescent="0.25">
      <c r="A82" s="100"/>
      <c r="B82" s="100"/>
      <c r="C82" s="100"/>
      <c r="D82" s="100"/>
      <c r="E82" s="100"/>
      <c r="F82" s="100"/>
      <c r="G82" s="100"/>
      <c r="H82" s="100"/>
      <c r="I82" s="100"/>
      <c r="J82" s="100"/>
      <c r="K82" s="100"/>
      <c r="L82" s="100"/>
      <c r="M82" s="100"/>
      <c r="N82" s="100"/>
      <c r="O82" s="100"/>
      <c r="P82" s="100"/>
      <c r="Q82" s="100"/>
      <c r="R82" s="100"/>
      <c r="S82" s="133"/>
    </row>
    <row r="83" spans="1:19" x14ac:dyDescent="0.25">
      <c r="A83" s="88"/>
      <c r="B83" s="88"/>
      <c r="C83" s="88"/>
      <c r="D83" s="88"/>
      <c r="E83" s="86"/>
      <c r="F83" s="100"/>
      <c r="G83" s="100"/>
      <c r="H83" s="100"/>
      <c r="I83" s="100"/>
      <c r="J83" s="100"/>
      <c r="K83" s="100"/>
      <c r="L83" s="100"/>
      <c r="M83" s="100"/>
      <c r="N83" s="100"/>
      <c r="O83" s="100"/>
      <c r="P83" s="100"/>
      <c r="Q83" s="100"/>
      <c r="R83" s="100"/>
      <c r="S83" s="133"/>
    </row>
    <row r="84" spans="1:19" ht="13" x14ac:dyDescent="0.3">
      <c r="A84" s="88"/>
      <c r="B84" s="88"/>
      <c r="C84" s="88"/>
      <c r="D84" s="88"/>
      <c r="E84" s="86"/>
      <c r="F84" s="99" t="str">
        <f>'Res Bud År2'!D$4</f>
        <v>jan-26</v>
      </c>
      <c r="G84" s="99" t="str">
        <f>'Res Bud År2'!E$4</f>
        <v>feb-26</v>
      </c>
      <c r="H84" s="99" t="str">
        <f>'Res Bud År2'!F$4</f>
        <v>mar-26</v>
      </c>
      <c r="I84" s="99" t="str">
        <f>'Res Bud År2'!G$4</f>
        <v>apr-26</v>
      </c>
      <c r="J84" s="99" t="str">
        <f>'Res Bud År2'!H$4</f>
        <v>maj-26</v>
      </c>
      <c r="K84" s="99" t="str">
        <f>'Res Bud År2'!I$4</f>
        <v>jun-26</v>
      </c>
      <c r="L84" s="99" t="str">
        <f>'Res Bud År2'!J$4</f>
        <v>jul-26</v>
      </c>
      <c r="M84" s="99" t="str">
        <f>'Res Bud År2'!K$4</f>
        <v>aug-26</v>
      </c>
      <c r="N84" s="99" t="str">
        <f>'Res Bud År2'!L$4</f>
        <v>sep-26</v>
      </c>
      <c r="O84" s="99" t="str">
        <f>'Res Bud År2'!M$4</f>
        <v>okt-26</v>
      </c>
      <c r="P84" s="99" t="str">
        <f>'Res Bud År2'!N$4</f>
        <v>nov-26</v>
      </c>
      <c r="Q84" s="99" t="str">
        <f>'Res Bud År2'!O$4</f>
        <v>dec-26</v>
      </c>
      <c r="R84" s="116" t="s">
        <v>67</v>
      </c>
      <c r="S84" s="133"/>
    </row>
    <row r="85" spans="1:19"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SUM(F85:Q85)</f>
        <v>0</v>
      </c>
      <c r="S85" s="133"/>
    </row>
    <row r="86" spans="1:19" x14ac:dyDescent="0.25">
      <c r="A86" s="129" t="s">
        <v>53</v>
      </c>
      <c r="B86" s="129"/>
      <c r="C86" s="129"/>
      <c r="D86" s="129"/>
      <c r="E86" s="132"/>
      <c r="F86" s="130">
        <f t="shared" ref="F86:Q86" si="13">-F22</f>
        <v>0</v>
      </c>
      <c r="G86" s="130">
        <f t="shared" si="13"/>
        <v>0</v>
      </c>
      <c r="H86" s="130">
        <f t="shared" si="13"/>
        <v>0</v>
      </c>
      <c r="I86" s="130">
        <f t="shared" si="13"/>
        <v>0</v>
      </c>
      <c r="J86" s="130">
        <f t="shared" si="13"/>
        <v>0</v>
      </c>
      <c r="K86" s="130">
        <f t="shared" si="13"/>
        <v>0</v>
      </c>
      <c r="L86" s="130">
        <f t="shared" si="13"/>
        <v>0</v>
      </c>
      <c r="M86" s="130">
        <f t="shared" si="13"/>
        <v>0</v>
      </c>
      <c r="N86" s="130">
        <f t="shared" si="13"/>
        <v>0</v>
      </c>
      <c r="O86" s="130">
        <f t="shared" si="13"/>
        <v>0</v>
      </c>
      <c r="P86" s="130">
        <f t="shared" si="13"/>
        <v>0</v>
      </c>
      <c r="Q86" s="130">
        <f t="shared" si="13"/>
        <v>0</v>
      </c>
      <c r="R86" s="130">
        <f>SUM(F86:Q86)</f>
        <v>0</v>
      </c>
      <c r="S86" s="133"/>
    </row>
    <row r="87" spans="1:19" x14ac:dyDescent="0.25">
      <c r="A87" s="129" t="s">
        <v>175</v>
      </c>
      <c r="B87" s="129"/>
      <c r="C87" s="129"/>
      <c r="D87" s="129"/>
      <c r="E87" s="132"/>
      <c r="F87" s="130">
        <f t="shared" ref="F87:Q87" si="14">-F55</f>
        <v>0</v>
      </c>
      <c r="G87" s="130">
        <f t="shared" si="14"/>
        <v>0</v>
      </c>
      <c r="H87" s="130">
        <f t="shared" si="14"/>
        <v>0</v>
      </c>
      <c r="I87" s="130">
        <f t="shared" si="14"/>
        <v>0</v>
      </c>
      <c r="J87" s="130">
        <f t="shared" si="14"/>
        <v>0</v>
      </c>
      <c r="K87" s="130">
        <f t="shared" si="14"/>
        <v>0</v>
      </c>
      <c r="L87" s="130">
        <f t="shared" si="14"/>
        <v>0</v>
      </c>
      <c r="M87" s="130">
        <f t="shared" si="14"/>
        <v>0</v>
      </c>
      <c r="N87" s="130">
        <f t="shared" si="14"/>
        <v>0</v>
      </c>
      <c r="O87" s="130">
        <f t="shared" si="14"/>
        <v>0</v>
      </c>
      <c r="P87" s="130">
        <f t="shared" si="14"/>
        <v>0</v>
      </c>
      <c r="Q87" s="130">
        <f t="shared" si="14"/>
        <v>0</v>
      </c>
      <c r="R87" s="130">
        <f>SUM(F87:Q87)</f>
        <v>0</v>
      </c>
      <c r="S87" s="133"/>
    </row>
    <row r="88" spans="1:19" x14ac:dyDescent="0.25">
      <c r="A88" s="129" t="s">
        <v>255</v>
      </c>
      <c r="B88" s="129"/>
      <c r="C88" s="129"/>
      <c r="D88" s="129"/>
      <c r="E88" s="132"/>
      <c r="F88" s="130">
        <f t="shared" ref="F88:Q88" si="15">-F69</f>
        <v>0</v>
      </c>
      <c r="G88" s="130">
        <f t="shared" si="15"/>
        <v>0</v>
      </c>
      <c r="H88" s="130">
        <f t="shared" si="15"/>
        <v>0</v>
      </c>
      <c r="I88" s="130">
        <f t="shared" si="15"/>
        <v>0</v>
      </c>
      <c r="J88" s="130">
        <f t="shared" si="15"/>
        <v>0</v>
      </c>
      <c r="K88" s="130">
        <f t="shared" si="15"/>
        <v>0</v>
      </c>
      <c r="L88" s="130">
        <f t="shared" si="15"/>
        <v>0</v>
      </c>
      <c r="M88" s="130">
        <f t="shared" si="15"/>
        <v>0</v>
      </c>
      <c r="N88" s="130">
        <f t="shared" si="15"/>
        <v>0</v>
      </c>
      <c r="O88" s="130">
        <f t="shared" si="15"/>
        <v>0</v>
      </c>
      <c r="P88" s="130">
        <f t="shared" si="15"/>
        <v>0</v>
      </c>
      <c r="Q88" s="130">
        <f t="shared" si="15"/>
        <v>0</v>
      </c>
      <c r="R88" s="130">
        <f>SUM(F88:Q88)</f>
        <v>0</v>
      </c>
      <c r="S88" s="133"/>
    </row>
    <row r="89" spans="1:19" x14ac:dyDescent="0.25">
      <c r="A89" s="246" t="s">
        <v>257</v>
      </c>
      <c r="B89" s="246"/>
      <c r="C89" s="245"/>
      <c r="D89" s="245"/>
      <c r="E89" s="246"/>
      <c r="F89" s="244">
        <f>SUM(F85:F88)</f>
        <v>0</v>
      </c>
      <c r="G89" s="244">
        <f t="shared" ref="G89:Q89" si="16">SUM(G85:G88)</f>
        <v>0</v>
      </c>
      <c r="H89" s="244">
        <f t="shared" si="16"/>
        <v>0</v>
      </c>
      <c r="I89" s="244">
        <f t="shared" si="16"/>
        <v>0</v>
      </c>
      <c r="J89" s="244">
        <f t="shared" si="16"/>
        <v>0</v>
      </c>
      <c r="K89" s="244">
        <f t="shared" si="16"/>
        <v>0</v>
      </c>
      <c r="L89" s="244">
        <f t="shared" si="16"/>
        <v>0</v>
      </c>
      <c r="M89" s="244">
        <f t="shared" si="16"/>
        <v>0</v>
      </c>
      <c r="N89" s="244">
        <f t="shared" si="16"/>
        <v>0</v>
      </c>
      <c r="O89" s="244">
        <f t="shared" si="16"/>
        <v>0</v>
      </c>
      <c r="P89" s="244">
        <f t="shared" si="16"/>
        <v>0</v>
      </c>
      <c r="Q89" s="244">
        <f t="shared" si="16"/>
        <v>0</v>
      </c>
      <c r="R89" s="244">
        <f>SUM(F89:Q89)</f>
        <v>0</v>
      </c>
      <c r="S89" s="133"/>
    </row>
    <row r="90" spans="1:19" s="284" customFormat="1" ht="18" customHeight="1" x14ac:dyDescent="0.25">
      <c r="A90" s="408" t="s">
        <v>84</v>
      </c>
      <c r="B90" s="408"/>
      <c r="C90" s="408"/>
      <c r="D90" s="408"/>
      <c r="E90" s="408"/>
      <c r="F90" s="282">
        <f>F89+'Likvid Bud År1'!Q90</f>
        <v>0</v>
      </c>
      <c r="G90" s="282">
        <f>F90+G89</f>
        <v>0</v>
      </c>
      <c r="H90" s="282">
        <f t="shared" ref="H90:Q90" si="17">G90+H89</f>
        <v>0</v>
      </c>
      <c r="I90" s="282">
        <f t="shared" si="17"/>
        <v>0</v>
      </c>
      <c r="J90" s="282">
        <f t="shared" si="17"/>
        <v>0</v>
      </c>
      <c r="K90" s="282">
        <f t="shared" si="17"/>
        <v>0</v>
      </c>
      <c r="L90" s="282">
        <f t="shared" si="17"/>
        <v>0</v>
      </c>
      <c r="M90" s="282">
        <f t="shared" si="17"/>
        <v>0</v>
      </c>
      <c r="N90" s="282">
        <f t="shared" si="17"/>
        <v>0</v>
      </c>
      <c r="O90" s="282">
        <f t="shared" si="17"/>
        <v>0</v>
      </c>
      <c r="P90" s="282">
        <f t="shared" si="17"/>
        <v>0</v>
      </c>
      <c r="Q90" s="282">
        <f t="shared" si="17"/>
        <v>0</v>
      </c>
      <c r="R90" s="283"/>
      <c r="S90" s="285"/>
    </row>
    <row r="91" spans="1:19" s="284" customFormat="1" ht="18" customHeight="1" x14ac:dyDescent="0.25">
      <c r="A91" s="308"/>
      <c r="B91" s="308"/>
      <c r="C91" s="308"/>
      <c r="D91" s="308"/>
      <c r="E91" s="308"/>
      <c r="F91" s="309"/>
      <c r="G91" s="309"/>
      <c r="H91" s="309"/>
      <c r="I91" s="309"/>
      <c r="J91" s="309"/>
      <c r="K91" s="309"/>
      <c r="L91" s="309"/>
      <c r="M91" s="309"/>
      <c r="N91" s="309"/>
      <c r="O91" s="309"/>
      <c r="P91" s="309"/>
      <c r="Q91" s="309"/>
      <c r="R91" s="283"/>
      <c r="S91" s="285"/>
    </row>
    <row r="92" spans="1:19" ht="13" x14ac:dyDescent="0.3">
      <c r="A92" s="411" t="s">
        <v>326</v>
      </c>
      <c r="B92" s="411"/>
      <c r="C92" s="411"/>
      <c r="D92" s="411"/>
      <c r="E92" s="411"/>
      <c r="F92" s="146"/>
      <c r="G92" s="146"/>
      <c r="H92" s="146"/>
      <c r="I92" s="146"/>
      <c r="J92" s="146"/>
      <c r="K92" s="146"/>
      <c r="L92" s="146"/>
      <c r="M92" s="146"/>
      <c r="N92" s="146"/>
      <c r="O92" s="146"/>
      <c r="P92" s="146"/>
      <c r="Q92" s="146"/>
      <c r="R92" s="123"/>
      <c r="S92" s="86"/>
    </row>
    <row r="93" spans="1:19" ht="13" x14ac:dyDescent="0.3">
      <c r="A93" s="439" t="s">
        <v>393</v>
      </c>
      <c r="B93" s="439"/>
      <c r="C93" s="439"/>
      <c r="D93" s="439"/>
      <c r="E93" s="90" t="s">
        <v>50</v>
      </c>
      <c r="F93" s="99" t="str">
        <f>'Res Bud År2'!D$4</f>
        <v>jan-26</v>
      </c>
      <c r="G93" s="99" t="str">
        <f>'Res Bud År2'!E$4</f>
        <v>feb-26</v>
      </c>
      <c r="H93" s="99" t="str">
        <f>'Res Bud År2'!F$4</f>
        <v>mar-26</v>
      </c>
      <c r="I93" s="99" t="str">
        <f>'Res Bud År2'!G$4</f>
        <v>apr-26</v>
      </c>
      <c r="J93" s="99" t="str">
        <f>'Res Bud År2'!H$4</f>
        <v>maj-26</v>
      </c>
      <c r="K93" s="99" t="str">
        <f>'Res Bud År2'!I$4</f>
        <v>jun-26</v>
      </c>
      <c r="L93" s="99" t="str">
        <f>'Res Bud År2'!J$4</f>
        <v>jul-26</v>
      </c>
      <c r="M93" s="99" t="str">
        <f>'Res Bud År2'!K$4</f>
        <v>aug-26</v>
      </c>
      <c r="N93" s="99" t="str">
        <f>'Res Bud År2'!L$4</f>
        <v>sep-26</v>
      </c>
      <c r="O93" s="99" t="str">
        <f>'Res Bud År2'!M$4</f>
        <v>okt-26</v>
      </c>
      <c r="P93" s="99" t="str">
        <f>'Res Bud År2'!N$4</f>
        <v>nov-26</v>
      </c>
      <c r="Q93" s="99" t="str">
        <f>'Res Bud År2'!O$4</f>
        <v>dec-26</v>
      </c>
      <c r="R93" s="116" t="s">
        <v>67</v>
      </c>
      <c r="S93" s="86"/>
    </row>
    <row r="94" spans="1:19" ht="12.75" customHeight="1" x14ac:dyDescent="0.25">
      <c r="A94" s="412" t="s">
        <v>183</v>
      </c>
      <c r="B94" s="412"/>
      <c r="C94" s="412"/>
      <c r="D94" s="412"/>
      <c r="E94" s="70">
        <v>0.25</v>
      </c>
      <c r="F94" s="295"/>
      <c r="G94" s="295"/>
      <c r="H94" s="295"/>
      <c r="I94" s="295"/>
      <c r="J94" s="295"/>
      <c r="K94" s="295"/>
      <c r="L94" s="295"/>
      <c r="M94" s="295"/>
      <c r="N94" s="295"/>
      <c r="O94" s="295"/>
      <c r="P94" s="295"/>
      <c r="Q94" s="295"/>
      <c r="R94" s="130">
        <f>SUM(F94:Q94)</f>
        <v>0</v>
      </c>
      <c r="S94" s="86"/>
    </row>
    <row r="95" spans="1:19" x14ac:dyDescent="0.25">
      <c r="A95" s="412" t="s">
        <v>184</v>
      </c>
      <c r="B95" s="412"/>
      <c r="C95" s="412"/>
      <c r="D95" s="412"/>
      <c r="E95" s="70">
        <v>0.25</v>
      </c>
      <c r="F95" s="295"/>
      <c r="G95" s="295"/>
      <c r="H95" s="295"/>
      <c r="I95" s="295"/>
      <c r="J95" s="295"/>
      <c r="K95" s="295"/>
      <c r="L95" s="295"/>
      <c r="M95" s="295"/>
      <c r="N95" s="295"/>
      <c r="O95" s="295"/>
      <c r="P95" s="295"/>
      <c r="Q95" s="295"/>
      <c r="R95" s="130">
        <f>SUM(F95:Q95)</f>
        <v>0</v>
      </c>
      <c r="S95" s="86"/>
    </row>
    <row r="96" spans="1:19" x14ac:dyDescent="0.25">
      <c r="A96" s="412" t="s">
        <v>204</v>
      </c>
      <c r="B96" s="412"/>
      <c r="C96" s="412"/>
      <c r="D96" s="412"/>
      <c r="E96" s="70">
        <v>0.25</v>
      </c>
      <c r="F96" s="295"/>
      <c r="G96" s="295"/>
      <c r="H96" s="295"/>
      <c r="I96" s="295"/>
      <c r="J96" s="295"/>
      <c r="K96" s="295"/>
      <c r="L96" s="295"/>
      <c r="M96" s="295"/>
      <c r="N96" s="295"/>
      <c r="O96" s="295"/>
      <c r="P96" s="295"/>
      <c r="Q96" s="295"/>
      <c r="R96" s="130">
        <f>SUM(F96:Q96)</f>
        <v>0</v>
      </c>
      <c r="S96" s="86"/>
    </row>
    <row r="97" spans="1:41" x14ac:dyDescent="0.25">
      <c r="A97" s="412" t="s">
        <v>137</v>
      </c>
      <c r="B97" s="412"/>
      <c r="C97" s="412"/>
      <c r="D97" s="412"/>
      <c r="E97" s="132"/>
      <c r="F97" s="295"/>
      <c r="G97" s="295"/>
      <c r="H97" s="295"/>
      <c r="I97" s="295"/>
      <c r="J97" s="295"/>
      <c r="K97" s="295"/>
      <c r="L97" s="295"/>
      <c r="M97" s="295"/>
      <c r="N97" s="295"/>
      <c r="O97" s="295"/>
      <c r="P97" s="295"/>
      <c r="Q97" s="295"/>
      <c r="R97" s="130">
        <f>SUM(F97:Q97)</f>
        <v>0</v>
      </c>
      <c r="S97" s="86"/>
    </row>
    <row r="98" spans="1:41" ht="17.25" hidden="1" customHeight="1" outlineLevel="1" x14ac:dyDescent="0.25">
      <c r="A98" s="409" t="s">
        <v>259</v>
      </c>
      <c r="B98" s="409"/>
      <c r="C98" s="409"/>
      <c r="D98" s="409"/>
      <c r="E98" s="409"/>
      <c r="F98" s="197">
        <f>SUM(F94:F97)</f>
        <v>0</v>
      </c>
      <c r="G98" s="197">
        <f t="shared" ref="G98:Q98" si="18">SUM(G94:G97)</f>
        <v>0</v>
      </c>
      <c r="H98" s="197">
        <f t="shared" si="18"/>
        <v>0</v>
      </c>
      <c r="I98" s="197">
        <f t="shared" si="18"/>
        <v>0</v>
      </c>
      <c r="J98" s="197">
        <f t="shared" si="18"/>
        <v>0</v>
      </c>
      <c r="K98" s="197">
        <f t="shared" si="18"/>
        <v>0</v>
      </c>
      <c r="L98" s="197">
        <f t="shared" si="18"/>
        <v>0</v>
      </c>
      <c r="M98" s="197">
        <f t="shared" si="18"/>
        <v>0</v>
      </c>
      <c r="N98" s="197">
        <f t="shared" si="18"/>
        <v>0</v>
      </c>
      <c r="O98" s="197">
        <f t="shared" si="18"/>
        <v>0</v>
      </c>
      <c r="P98" s="197">
        <f t="shared" si="18"/>
        <v>0</v>
      </c>
      <c r="Q98" s="197">
        <f t="shared" si="18"/>
        <v>0</v>
      </c>
      <c r="R98" s="177">
        <f>SUM(F98:Q98)</f>
        <v>0</v>
      </c>
      <c r="S98" s="86"/>
    </row>
    <row r="99" spans="1:41" s="2" customFormat="1" ht="13" collapsed="1" x14ac:dyDescent="0.3">
      <c r="A99" s="410" t="s">
        <v>253</v>
      </c>
      <c r="B99" s="410"/>
      <c r="C99" s="410"/>
      <c r="D99" s="410"/>
      <c r="E99" s="410"/>
      <c r="F99" s="243">
        <f>'Likvid Bud År1'!Q99+F89+F98</f>
        <v>0</v>
      </c>
      <c r="G99" s="243">
        <f t="shared" ref="G99:Q99" si="19">F99+G89+G98</f>
        <v>0</v>
      </c>
      <c r="H99" s="243">
        <f t="shared" si="19"/>
        <v>0</v>
      </c>
      <c r="I99" s="243">
        <f t="shared" si="19"/>
        <v>0</v>
      </c>
      <c r="J99" s="243">
        <f t="shared" si="19"/>
        <v>0</v>
      </c>
      <c r="K99" s="243">
        <f t="shared" si="19"/>
        <v>0</v>
      </c>
      <c r="L99" s="243">
        <f t="shared" si="19"/>
        <v>0</v>
      </c>
      <c r="M99" s="243">
        <f t="shared" si="19"/>
        <v>0</v>
      </c>
      <c r="N99" s="243">
        <f t="shared" si="19"/>
        <v>0</v>
      </c>
      <c r="O99" s="243">
        <f t="shared" si="19"/>
        <v>0</v>
      </c>
      <c r="P99" s="243">
        <f t="shared" si="19"/>
        <v>0</v>
      </c>
      <c r="Q99" s="243">
        <f t="shared" si="19"/>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22" t="s">
        <v>373</v>
      </c>
      <c r="B101" s="422"/>
      <c r="C101" s="422"/>
      <c r="D101" s="423" t="s">
        <v>372</v>
      </c>
      <c r="E101" s="423"/>
      <c r="F101" s="99" t="str">
        <f>'Res Bud År2'!D$4</f>
        <v>jan-26</v>
      </c>
      <c r="G101" s="99" t="str">
        <f>'Res Bud År2'!E$4</f>
        <v>feb-26</v>
      </c>
      <c r="H101" s="99" t="str">
        <f>'Res Bud År2'!F$4</f>
        <v>mar-26</v>
      </c>
      <c r="I101" s="99" t="str">
        <f>'Res Bud År2'!G$4</f>
        <v>apr-26</v>
      </c>
      <c r="J101" s="99" t="str">
        <f>'Res Bud År2'!H$4</f>
        <v>maj-26</v>
      </c>
      <c r="K101" s="99" t="str">
        <f>'Res Bud År2'!I$4</f>
        <v>jun-26</v>
      </c>
      <c r="L101" s="99" t="str">
        <f>'Res Bud År2'!J$4</f>
        <v>jul-26</v>
      </c>
      <c r="M101" s="99" t="str">
        <f>'Res Bud År2'!K$4</f>
        <v>aug-26</v>
      </c>
      <c r="N101" s="99" t="str">
        <f>'Res Bud År2'!L$4</f>
        <v>sep-26</v>
      </c>
      <c r="O101" s="99" t="str">
        <f>'Res Bud År2'!M$4</f>
        <v>okt-26</v>
      </c>
      <c r="P101" s="99" t="str">
        <f>'Res Bud År2'!N$4</f>
        <v>nov-26</v>
      </c>
      <c r="Q101" s="99" t="str">
        <f>'Res Bud År2'!O$4</f>
        <v>dec-26</v>
      </c>
      <c r="R101" s="116" t="s">
        <v>67</v>
      </c>
      <c r="S101" s="86"/>
      <c r="T101" s="3"/>
    </row>
    <row r="102" spans="1:41" x14ac:dyDescent="0.25">
      <c r="A102" s="125" t="s">
        <v>374</v>
      </c>
      <c r="B102" s="125"/>
      <c r="C102" s="125"/>
      <c r="D102" s="125"/>
      <c r="E102" s="125"/>
      <c r="F102" s="377">
        <f>'Beräkningshjälp Lån'!B21</f>
        <v>0</v>
      </c>
      <c r="G102" s="377">
        <f>'Beräkningshjälp Lån'!C21</f>
        <v>0</v>
      </c>
      <c r="H102" s="377">
        <f>'Beräkningshjälp Lån'!D21</f>
        <v>0</v>
      </c>
      <c r="I102" s="377">
        <f>'Beräkningshjälp Lån'!E21</f>
        <v>0</v>
      </c>
      <c r="J102" s="377">
        <f>'Beräkningshjälp Lån'!F21</f>
        <v>0</v>
      </c>
      <c r="K102" s="377">
        <f>'Beräkningshjälp Lån'!G21</f>
        <v>0</v>
      </c>
      <c r="L102" s="377">
        <f>'Beräkningshjälp Lån'!H21</f>
        <v>0</v>
      </c>
      <c r="M102" s="377">
        <f>'Beräkningshjälp Lån'!I21</f>
        <v>0</v>
      </c>
      <c r="N102" s="377">
        <f>'Beräkningshjälp Lån'!J21</f>
        <v>0</v>
      </c>
      <c r="O102" s="377">
        <f>'Beräkningshjälp Lån'!K21</f>
        <v>0</v>
      </c>
      <c r="P102" s="377">
        <f>'Beräkningshjälp Lån'!L21</f>
        <v>0</v>
      </c>
      <c r="Q102" s="377">
        <f>'Beräkningshjälp Lån'!M21</f>
        <v>0</v>
      </c>
      <c r="R102" s="130">
        <f>SUM(F102:Q102)</f>
        <v>0</v>
      </c>
      <c r="S102" s="86"/>
      <c r="T102" s="3"/>
    </row>
    <row r="103" spans="1:41" x14ac:dyDescent="0.25">
      <c r="A103" s="129" t="s">
        <v>375</v>
      </c>
      <c r="B103" s="132"/>
      <c r="C103" s="132"/>
      <c r="D103" s="132"/>
      <c r="E103" s="132"/>
      <c r="F103" s="377">
        <f>'Beräkningshjälp Lån'!B20</f>
        <v>0</v>
      </c>
      <c r="G103" s="377">
        <f>'Beräkningshjälp Lån'!C20</f>
        <v>0</v>
      </c>
      <c r="H103" s="377">
        <f>'Beräkningshjälp Lån'!D20</f>
        <v>0</v>
      </c>
      <c r="I103" s="377">
        <f>'Beräkningshjälp Lån'!E20</f>
        <v>0</v>
      </c>
      <c r="J103" s="377">
        <f>'Beräkningshjälp Lån'!F20</f>
        <v>0</v>
      </c>
      <c r="K103" s="377">
        <f>'Beräkningshjälp Lån'!G20</f>
        <v>0</v>
      </c>
      <c r="L103" s="377">
        <f>'Beräkningshjälp Lån'!H20</f>
        <v>0</v>
      </c>
      <c r="M103" s="377">
        <f>'Beräkningshjälp Lån'!I20</f>
        <v>0</v>
      </c>
      <c r="N103" s="377">
        <f>'Beräkningshjälp Lån'!J20</f>
        <v>0</v>
      </c>
      <c r="O103" s="377">
        <f>'Beräkningshjälp Lån'!K20</f>
        <v>0</v>
      </c>
      <c r="P103" s="377">
        <f>'Beräkningshjälp Lån'!L20</f>
        <v>0</v>
      </c>
      <c r="Q103" s="377">
        <f>'Beräkningshjälp Lån'!M20</f>
        <v>0</v>
      </c>
      <c r="R103" s="130">
        <f>SUM(F103:Q103)</f>
        <v>0</v>
      </c>
      <c r="S103" s="133"/>
      <c r="T103" s="3"/>
    </row>
    <row r="104" spans="1:41" x14ac:dyDescent="0.25">
      <c r="A104" s="129" t="s">
        <v>376</v>
      </c>
      <c r="B104" s="86"/>
      <c r="C104" s="130"/>
      <c r="D104" s="130"/>
      <c r="E104" s="130"/>
      <c r="F104" s="377">
        <f>'Beräkningshjälp Lån'!B19</f>
        <v>0</v>
      </c>
      <c r="G104" s="377">
        <f>'Beräkningshjälp Lån'!C19</f>
        <v>0</v>
      </c>
      <c r="H104" s="377">
        <f>'Beräkningshjälp Lån'!D19</f>
        <v>0</v>
      </c>
      <c r="I104" s="377">
        <f>'Beräkningshjälp Lån'!E19</f>
        <v>0</v>
      </c>
      <c r="J104" s="377">
        <f>'Beräkningshjälp Lån'!F19</f>
        <v>0</v>
      </c>
      <c r="K104" s="377">
        <f>'Beräkningshjälp Lån'!G19</f>
        <v>0</v>
      </c>
      <c r="L104" s="377">
        <f>'Beräkningshjälp Lån'!H19</f>
        <v>0</v>
      </c>
      <c r="M104" s="377">
        <f>'Beräkningshjälp Lån'!I19</f>
        <v>0</v>
      </c>
      <c r="N104" s="377">
        <f>'Beräkningshjälp Lån'!J19</f>
        <v>0</v>
      </c>
      <c r="O104" s="377">
        <f>'Beräkningshjälp Lån'!K19</f>
        <v>0</v>
      </c>
      <c r="P104" s="377">
        <f>'Beräkningshjälp Lån'!L19</f>
        <v>0</v>
      </c>
      <c r="Q104" s="377">
        <f>'Beräkningshjälp Lån'!M19</f>
        <v>0</v>
      </c>
      <c r="R104" s="130">
        <f>SUM(F104:Q104)</f>
        <v>0</v>
      </c>
      <c r="S104" s="133"/>
    </row>
    <row r="105" spans="1:41" ht="13" x14ac:dyDescent="0.3">
      <c r="A105" s="88"/>
      <c r="B105" s="86"/>
      <c r="C105" s="86"/>
      <c r="D105" s="86"/>
      <c r="E105" s="86"/>
      <c r="F105" s="100"/>
      <c r="G105" s="100"/>
      <c r="H105" s="100"/>
      <c r="I105" s="100"/>
      <c r="J105" s="100"/>
      <c r="K105" s="100"/>
      <c r="L105" s="100"/>
      <c r="M105" s="100"/>
      <c r="N105" s="100"/>
      <c r="O105" s="100"/>
      <c r="P105" s="100"/>
      <c r="Q105" s="100"/>
      <c r="R105" s="116"/>
      <c r="S105" s="133"/>
    </row>
    <row r="106" spans="1:41" ht="13" x14ac:dyDescent="0.3">
      <c r="A106" s="89" t="s">
        <v>177</v>
      </c>
      <c r="B106" s="89"/>
      <c r="C106" s="89"/>
      <c r="D106" s="89"/>
      <c r="E106" s="310"/>
      <c r="F106" s="99" t="str">
        <f>'Res Bud År2'!D$4</f>
        <v>jan-26</v>
      </c>
      <c r="G106" s="99" t="str">
        <f>'Res Bud År2'!E$4</f>
        <v>feb-26</v>
      </c>
      <c r="H106" s="99" t="str">
        <f>'Res Bud År2'!F$4</f>
        <v>mar-26</v>
      </c>
      <c r="I106" s="99" t="str">
        <f>'Res Bud År2'!G$4</f>
        <v>apr-26</v>
      </c>
      <c r="J106" s="99" t="str">
        <f>'Res Bud År2'!H$4</f>
        <v>maj-26</v>
      </c>
      <c r="K106" s="99" t="str">
        <f>'Res Bud År2'!I$4</f>
        <v>jun-26</v>
      </c>
      <c r="L106" s="99" t="str">
        <f>'Res Bud År2'!J$4</f>
        <v>jul-26</v>
      </c>
      <c r="M106" s="99" t="str">
        <f>'Res Bud År2'!K$4</f>
        <v>aug-26</v>
      </c>
      <c r="N106" s="99" t="str">
        <f>'Res Bud År2'!L$4</f>
        <v>sep-26</v>
      </c>
      <c r="O106" s="99" t="str">
        <f>'Res Bud År2'!M$4</f>
        <v>okt-26</v>
      </c>
      <c r="P106" s="99" t="str">
        <f>'Res Bud År2'!N$4</f>
        <v>nov-26</v>
      </c>
      <c r="Q106" s="99" t="str">
        <f>'Res Bud År2'!O$4</f>
        <v>dec-26</v>
      </c>
      <c r="R106" s="116" t="s">
        <v>67</v>
      </c>
      <c r="S106" s="133"/>
    </row>
    <row r="107" spans="1:41" x14ac:dyDescent="0.25">
      <c r="A107" s="427" t="s">
        <v>369</v>
      </c>
      <c r="B107" s="427"/>
      <c r="C107" s="428"/>
      <c r="D107" s="436">
        <f>'Likvid Bud År1'!R107</f>
        <v>0</v>
      </c>
      <c r="E107" s="437"/>
      <c r="F107" s="78"/>
      <c r="G107" s="78"/>
      <c r="H107" s="78"/>
      <c r="I107" s="78"/>
      <c r="J107" s="78"/>
      <c r="K107" s="78"/>
      <c r="L107" s="78"/>
      <c r="M107" s="78"/>
      <c r="N107" s="78"/>
      <c r="O107" s="78"/>
      <c r="P107" s="78"/>
      <c r="Q107" s="78"/>
      <c r="R107" s="130">
        <f>SUM(D107:Q107)</f>
        <v>0</v>
      </c>
      <c r="S107" s="133"/>
      <c r="T107" s="3"/>
    </row>
    <row r="108" spans="1:41" x14ac:dyDescent="0.25">
      <c r="A108" s="427" t="s">
        <v>377</v>
      </c>
      <c r="B108" s="427"/>
      <c r="C108" s="427"/>
      <c r="D108" s="125"/>
      <c r="E108" s="346"/>
      <c r="F108" s="295"/>
      <c r="G108" s="295"/>
      <c r="H108" s="295"/>
      <c r="I108" s="295"/>
      <c r="J108" s="295"/>
      <c r="K108" s="295"/>
      <c r="L108" s="295"/>
      <c r="M108" s="295"/>
      <c r="N108" s="295"/>
      <c r="O108" s="295"/>
      <c r="P108" s="295"/>
      <c r="Q108" s="295"/>
      <c r="R108" s="130">
        <f>SUM(D108:Q108)</f>
        <v>0</v>
      </c>
      <c r="S108" s="133"/>
      <c r="T108" s="3"/>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c r="T109" s="3"/>
    </row>
    <row r="110" spans="1:41" ht="13" outlineLevel="1" x14ac:dyDescent="0.3">
      <c r="A110" s="304" t="s">
        <v>297</v>
      </c>
      <c r="B110" s="93"/>
      <c r="C110" s="93"/>
      <c r="D110" s="93"/>
      <c r="E110" s="93"/>
      <c r="F110" s="102">
        <f>SUM(F102:F108)</f>
        <v>0</v>
      </c>
      <c r="G110" s="102">
        <f t="shared" ref="G110:R110" si="20">SUM(G102:G108)</f>
        <v>0</v>
      </c>
      <c r="H110" s="102">
        <f t="shared" si="20"/>
        <v>0</v>
      </c>
      <c r="I110" s="102">
        <f t="shared" si="20"/>
        <v>0</v>
      </c>
      <c r="J110" s="102">
        <f t="shared" si="20"/>
        <v>0</v>
      </c>
      <c r="K110" s="102">
        <f t="shared" si="20"/>
        <v>0</v>
      </c>
      <c r="L110" s="102">
        <f t="shared" si="20"/>
        <v>0</v>
      </c>
      <c r="M110" s="102">
        <f t="shared" si="20"/>
        <v>0</v>
      </c>
      <c r="N110" s="102">
        <f t="shared" si="20"/>
        <v>0</v>
      </c>
      <c r="O110" s="102">
        <f t="shared" si="20"/>
        <v>0</v>
      </c>
      <c r="P110" s="102">
        <f t="shared" si="20"/>
        <v>0</v>
      </c>
      <c r="Q110" s="102">
        <f t="shared" si="20"/>
        <v>0</v>
      </c>
      <c r="R110" s="102">
        <f t="shared" si="20"/>
        <v>0</v>
      </c>
      <c r="S110" s="86"/>
      <c r="AG110" s="2"/>
      <c r="AH110" s="2"/>
      <c r="AI110" s="2"/>
      <c r="AJ110" s="2"/>
      <c r="AK110" s="2"/>
      <c r="AL110" s="2"/>
      <c r="AM110" s="2"/>
      <c r="AN110" s="2"/>
      <c r="AO110" s="2"/>
    </row>
    <row r="111" spans="1:41" s="2" customFormat="1" ht="13" x14ac:dyDescent="0.3">
      <c r="A111" s="410" t="s">
        <v>368</v>
      </c>
      <c r="B111" s="410"/>
      <c r="C111" s="410"/>
      <c r="D111" s="410"/>
      <c r="E111" s="410"/>
      <c r="F111" s="243">
        <f>'Likvid Bud År1'!Q111+F89+F98+F110</f>
        <v>0</v>
      </c>
      <c r="G111" s="243">
        <f>G89+G98+G110+F111</f>
        <v>0</v>
      </c>
      <c r="H111" s="243">
        <f t="shared" ref="H111:Q111" si="21">H89+H98+H110+G111</f>
        <v>0</v>
      </c>
      <c r="I111" s="243">
        <f t="shared" si="21"/>
        <v>0</v>
      </c>
      <c r="J111" s="243">
        <f t="shared" si="21"/>
        <v>0</v>
      </c>
      <c r="K111" s="243">
        <f t="shared" si="21"/>
        <v>0</v>
      </c>
      <c r="L111" s="243">
        <f t="shared" si="21"/>
        <v>0</v>
      </c>
      <c r="M111" s="243">
        <f t="shared" si="21"/>
        <v>0</v>
      </c>
      <c r="N111" s="243">
        <f t="shared" si="21"/>
        <v>0</v>
      </c>
      <c r="O111" s="243">
        <f t="shared" si="21"/>
        <v>0</v>
      </c>
      <c r="P111" s="243">
        <f t="shared" si="21"/>
        <v>0</v>
      </c>
      <c r="Q111" s="243">
        <f t="shared" si="21"/>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3" ht="13" x14ac:dyDescent="0.3">
      <c r="A113" s="190" t="s">
        <v>298</v>
      </c>
      <c r="B113" s="191"/>
      <c r="C113" s="191"/>
      <c r="D113" s="191"/>
      <c r="E113" s="191"/>
      <c r="F113" s="248" t="str">
        <f t="shared" ref="F113:Q113" si="22">F101</f>
        <v>jan-26</v>
      </c>
      <c r="G113" s="248" t="str">
        <f t="shared" si="22"/>
        <v>feb-26</v>
      </c>
      <c r="H113" s="248" t="str">
        <f t="shared" si="22"/>
        <v>mar-26</v>
      </c>
      <c r="I113" s="248" t="str">
        <f t="shared" si="22"/>
        <v>apr-26</v>
      </c>
      <c r="J113" s="248" t="str">
        <f t="shared" si="22"/>
        <v>maj-26</v>
      </c>
      <c r="K113" s="248" t="str">
        <f t="shared" si="22"/>
        <v>jun-26</v>
      </c>
      <c r="L113" s="248" t="str">
        <f t="shared" si="22"/>
        <v>jul-26</v>
      </c>
      <c r="M113" s="248" t="str">
        <f t="shared" si="22"/>
        <v>aug-26</v>
      </c>
      <c r="N113" s="248" t="str">
        <f t="shared" si="22"/>
        <v>sep-26</v>
      </c>
      <c r="O113" s="248" t="str">
        <f t="shared" si="22"/>
        <v>okt-26</v>
      </c>
      <c r="P113" s="248" t="str">
        <f t="shared" si="22"/>
        <v>nov-26</v>
      </c>
      <c r="Q113" s="248" t="str">
        <f t="shared" si="22"/>
        <v>dec-26</v>
      </c>
      <c r="R113" s="187" t="s">
        <v>67</v>
      </c>
      <c r="S113" s="133"/>
    </row>
    <row r="114" spans="1:23" ht="13" hidden="1" outlineLevel="1" x14ac:dyDescent="0.3">
      <c r="A114" s="192" t="s">
        <v>251</v>
      </c>
      <c r="B114" s="192"/>
      <c r="C114" s="192"/>
      <c r="D114" s="192"/>
      <c r="E114" s="188"/>
      <c r="F114" s="188">
        <f>Moms!N10</f>
        <v>0</v>
      </c>
      <c r="G114" s="188">
        <f>Moms!O10</f>
        <v>0</v>
      </c>
      <c r="H114" s="188">
        <f>Moms!P10</f>
        <v>0</v>
      </c>
      <c r="I114" s="188">
        <f>Moms!Q10</f>
        <v>0</v>
      </c>
      <c r="J114" s="188">
        <f>Moms!R10</f>
        <v>0</v>
      </c>
      <c r="K114" s="188">
        <f>Moms!S10</f>
        <v>0</v>
      </c>
      <c r="L114" s="188">
        <f>Moms!T10</f>
        <v>0</v>
      </c>
      <c r="M114" s="188">
        <f>Moms!U10</f>
        <v>0</v>
      </c>
      <c r="N114" s="188">
        <f>Moms!V10</f>
        <v>0</v>
      </c>
      <c r="O114" s="188">
        <f>Moms!W10</f>
        <v>0</v>
      </c>
      <c r="P114" s="188">
        <f>Moms!X10</f>
        <v>0</v>
      </c>
      <c r="Q114" s="188">
        <f>Moms!Y10</f>
        <v>0</v>
      </c>
      <c r="R114" s="188">
        <f t="shared" ref="R114:R121" si="23">SUM(F114:Q114)</f>
        <v>0</v>
      </c>
      <c r="S114" s="133"/>
    </row>
    <row r="115" spans="1:23" ht="13" hidden="1" outlineLevel="1" x14ac:dyDescent="0.3">
      <c r="A115" s="193" t="s">
        <v>250</v>
      </c>
      <c r="B115" s="192"/>
      <c r="C115" s="192"/>
      <c r="D115" s="192"/>
      <c r="E115" s="188"/>
      <c r="F115" s="188">
        <f>-Moms!N72</f>
        <v>0</v>
      </c>
      <c r="G115" s="188">
        <f>-Moms!O72</f>
        <v>0</v>
      </c>
      <c r="H115" s="188">
        <f>-Moms!P72</f>
        <v>0</v>
      </c>
      <c r="I115" s="188">
        <f>-Moms!Q72</f>
        <v>0</v>
      </c>
      <c r="J115" s="188">
        <f>-Moms!R72</f>
        <v>0</v>
      </c>
      <c r="K115" s="188">
        <f>-Moms!S72</f>
        <v>0</v>
      </c>
      <c r="L115" s="188">
        <f>-Moms!T72</f>
        <v>0</v>
      </c>
      <c r="M115" s="188">
        <f>-Moms!U72</f>
        <v>0</v>
      </c>
      <c r="N115" s="188">
        <f>-Moms!V72</f>
        <v>0</v>
      </c>
      <c r="O115" s="188">
        <f>-Moms!W72</f>
        <v>0</v>
      </c>
      <c r="P115" s="188">
        <f>-Moms!X72</f>
        <v>0</v>
      </c>
      <c r="Q115" s="188">
        <f>-Moms!Y72</f>
        <v>0</v>
      </c>
      <c r="R115" s="188">
        <f t="shared" si="23"/>
        <v>0</v>
      </c>
      <c r="S115" s="133"/>
    </row>
    <row r="116" spans="1:23" ht="13" hidden="1" outlineLevel="1" x14ac:dyDescent="0.3">
      <c r="A116" s="193" t="s">
        <v>85</v>
      </c>
      <c r="B116" s="192"/>
      <c r="C116" s="192"/>
      <c r="D116" s="192"/>
      <c r="E116" s="188"/>
      <c r="F116" s="188">
        <f>F114+F115</f>
        <v>0</v>
      </c>
      <c r="G116" s="188">
        <f t="shared" ref="G116:O116" si="24">G114+G115</f>
        <v>0</v>
      </c>
      <c r="H116" s="188">
        <f t="shared" si="24"/>
        <v>0</v>
      </c>
      <c r="I116" s="188">
        <f t="shared" si="24"/>
        <v>0</v>
      </c>
      <c r="J116" s="188">
        <f t="shared" si="24"/>
        <v>0</v>
      </c>
      <c r="K116" s="188">
        <f t="shared" si="24"/>
        <v>0</v>
      </c>
      <c r="L116" s="188">
        <f t="shared" si="24"/>
        <v>0</v>
      </c>
      <c r="M116" s="188">
        <f t="shared" si="24"/>
        <v>0</v>
      </c>
      <c r="N116" s="188">
        <f t="shared" si="24"/>
        <v>0</v>
      </c>
      <c r="O116" s="188">
        <f t="shared" si="24"/>
        <v>0</v>
      </c>
      <c r="P116" s="188">
        <f>P114+P115</f>
        <v>0</v>
      </c>
      <c r="Q116" s="188">
        <f>Q114+Q115</f>
        <v>0</v>
      </c>
      <c r="R116" s="188">
        <f t="shared" si="23"/>
        <v>0</v>
      </c>
      <c r="S116" s="133"/>
    </row>
    <row r="117" spans="1:23" ht="13" collapsed="1" x14ac:dyDescent="0.3">
      <c r="A117" s="192" t="s">
        <v>303</v>
      </c>
      <c r="B117" s="192"/>
      <c r="C117" s="192"/>
      <c r="D117" s="192"/>
      <c r="E117" s="188"/>
      <c r="F117" s="188">
        <f>Moms!N112</f>
        <v>0</v>
      </c>
      <c r="G117" s="188">
        <f>Moms!O112</f>
        <v>0</v>
      </c>
      <c r="H117" s="188">
        <f>Moms!P112</f>
        <v>0</v>
      </c>
      <c r="I117" s="188">
        <f>Moms!Q112</f>
        <v>0</v>
      </c>
      <c r="J117" s="188">
        <f>Moms!R112</f>
        <v>0</v>
      </c>
      <c r="K117" s="188">
        <f>Moms!S112</f>
        <v>0</v>
      </c>
      <c r="L117" s="188">
        <f>Moms!T112</f>
        <v>0</v>
      </c>
      <c r="M117" s="188">
        <f>Moms!U112</f>
        <v>0</v>
      </c>
      <c r="N117" s="188">
        <f>Moms!V112</f>
        <v>0</v>
      </c>
      <c r="O117" s="188">
        <f>Moms!W112</f>
        <v>0</v>
      </c>
      <c r="P117" s="188">
        <f>Moms!X112</f>
        <v>0</v>
      </c>
      <c r="Q117" s="188">
        <f>Moms!Y112</f>
        <v>0</v>
      </c>
      <c r="R117" s="188">
        <f t="shared" si="23"/>
        <v>0</v>
      </c>
      <c r="S117" s="133"/>
    </row>
    <row r="118" spans="1:23" ht="13" x14ac:dyDescent="0.3">
      <c r="A118" s="192" t="s">
        <v>304</v>
      </c>
      <c r="B118" s="192"/>
      <c r="C118" s="192"/>
      <c r="D118" s="192"/>
      <c r="E118" s="188"/>
      <c r="F118" s="188">
        <f>-(Moms!N119+Moms!N152+Moms!N165+Moms!N70)</f>
        <v>0</v>
      </c>
      <c r="G118" s="188">
        <f>-(Moms!O119+Moms!O152+Moms!O165+Moms!O70)</f>
        <v>0</v>
      </c>
      <c r="H118" s="188">
        <f>-(Moms!P119+Moms!P152+Moms!P165+Moms!P70)</f>
        <v>0</v>
      </c>
      <c r="I118" s="188">
        <f>-(Moms!Q119+Moms!Q152+Moms!Q165+Moms!Q70)</f>
        <v>0</v>
      </c>
      <c r="J118" s="188">
        <f>-(Moms!R119+Moms!R152+Moms!R165+Moms!R70)</f>
        <v>0</v>
      </c>
      <c r="K118" s="188">
        <f>-(Moms!S119+Moms!S152+Moms!S165+Moms!S70)</f>
        <v>0</v>
      </c>
      <c r="L118" s="188">
        <f>-(Moms!T119+Moms!T152+Moms!T165+Moms!T70)</f>
        <v>0</v>
      </c>
      <c r="M118" s="188">
        <f>-(Moms!U119+Moms!U152+Moms!U165+Moms!U70)</f>
        <v>0</v>
      </c>
      <c r="N118" s="188">
        <f>-(Moms!V119+Moms!V152+Moms!V165+Moms!V70)</f>
        <v>0</v>
      </c>
      <c r="O118" s="188">
        <f>-(Moms!W119+Moms!W152+Moms!W165+Moms!W70)</f>
        <v>0</v>
      </c>
      <c r="P118" s="188">
        <f>-(Moms!X119+Moms!X152+Moms!X165+Moms!X70)</f>
        <v>0</v>
      </c>
      <c r="Q118" s="188">
        <f>-(Moms!Y119+Moms!Y152+Moms!Y165+Moms!Y70)</f>
        <v>0</v>
      </c>
      <c r="R118" s="188">
        <f t="shared" si="23"/>
        <v>0</v>
      </c>
      <c r="S118" s="133"/>
    </row>
    <row r="119" spans="1:23" s="51" customFormat="1" ht="29.25" customHeight="1" x14ac:dyDescent="0.3">
      <c r="A119" s="438" t="str">
        <f>'Likvid Bud År1'!A119:E119</f>
        <v>Moms inbetalning till (-) eller utbetalning från (+)
skatteverket (Redovisning varje månad)</v>
      </c>
      <c r="B119" s="438"/>
      <c r="C119" s="438"/>
      <c r="D119" s="438"/>
      <c r="E119" s="438">
        <f>SUM('Likvid Bud År1'!F119:Q119)</f>
        <v>0</v>
      </c>
      <c r="F119" s="189">
        <f>-Moms!N97</f>
        <v>0</v>
      </c>
      <c r="G119" s="189">
        <f>-Moms!O97</f>
        <v>0</v>
      </c>
      <c r="H119" s="189">
        <f>-Moms!P97</f>
        <v>0</v>
      </c>
      <c r="I119" s="189">
        <f>-Moms!Q97</f>
        <v>0</v>
      </c>
      <c r="J119" s="189">
        <f>-Moms!R97</f>
        <v>0</v>
      </c>
      <c r="K119" s="189">
        <f>-Moms!S97</f>
        <v>0</v>
      </c>
      <c r="L119" s="189">
        <f>-Moms!T97</f>
        <v>0</v>
      </c>
      <c r="M119" s="189">
        <f>-Moms!U97</f>
        <v>0</v>
      </c>
      <c r="N119" s="189">
        <f>-Moms!V97</f>
        <v>0</v>
      </c>
      <c r="O119" s="189">
        <f>-Moms!W97</f>
        <v>0</v>
      </c>
      <c r="P119" s="189">
        <f>-Moms!X97</f>
        <v>0</v>
      </c>
      <c r="Q119" s="189">
        <f>-Moms!Y97</f>
        <v>0</v>
      </c>
      <c r="R119" s="188">
        <f t="shared" si="23"/>
        <v>0</v>
      </c>
      <c r="S119" s="133"/>
      <c r="U119" s="2"/>
    </row>
    <row r="120" spans="1:23" ht="20.25" hidden="1" customHeight="1" outlineLevel="1" x14ac:dyDescent="0.3">
      <c r="A120" s="193" t="s">
        <v>352</v>
      </c>
      <c r="B120" s="192"/>
      <c r="C120" s="192"/>
      <c r="D120" s="192"/>
      <c r="E120" s="188"/>
      <c r="F120" s="188">
        <f t="shared" ref="F120:Q120" si="25">F117+F118+F119</f>
        <v>0</v>
      </c>
      <c r="G120" s="188">
        <f t="shared" si="25"/>
        <v>0</v>
      </c>
      <c r="H120" s="188">
        <f t="shared" si="25"/>
        <v>0</v>
      </c>
      <c r="I120" s="188">
        <f t="shared" si="25"/>
        <v>0</v>
      </c>
      <c r="J120" s="188">
        <f t="shared" si="25"/>
        <v>0</v>
      </c>
      <c r="K120" s="188">
        <f t="shared" si="25"/>
        <v>0</v>
      </c>
      <c r="L120" s="188">
        <f t="shared" si="25"/>
        <v>0</v>
      </c>
      <c r="M120" s="188">
        <f t="shared" si="25"/>
        <v>0</v>
      </c>
      <c r="N120" s="188">
        <f t="shared" si="25"/>
        <v>0</v>
      </c>
      <c r="O120" s="188">
        <f t="shared" si="25"/>
        <v>0</v>
      </c>
      <c r="P120" s="188">
        <f t="shared" si="25"/>
        <v>0</v>
      </c>
      <c r="Q120" s="188">
        <f t="shared" si="25"/>
        <v>0</v>
      </c>
      <c r="R120" s="188"/>
      <c r="S120" s="133"/>
      <c r="T120" s="51"/>
      <c r="U120" s="2"/>
    </row>
    <row r="121" spans="1:23" ht="20.25" hidden="1" customHeight="1" outlineLevel="1" x14ac:dyDescent="0.3">
      <c r="A121" s="193" t="s">
        <v>254</v>
      </c>
      <c r="B121" s="192"/>
      <c r="C121" s="192"/>
      <c r="D121" s="192"/>
      <c r="E121" s="188"/>
      <c r="F121" s="188">
        <f>-(F116+F119)</f>
        <v>0</v>
      </c>
      <c r="G121" s="188">
        <f t="shared" ref="G121:Q121" si="26">-(G116+G119)</f>
        <v>0</v>
      </c>
      <c r="H121" s="188">
        <f t="shared" si="26"/>
        <v>0</v>
      </c>
      <c r="I121" s="188">
        <f t="shared" si="26"/>
        <v>0</v>
      </c>
      <c r="J121" s="188">
        <f t="shared" si="26"/>
        <v>0</v>
      </c>
      <c r="K121" s="188">
        <f t="shared" si="26"/>
        <v>0</v>
      </c>
      <c r="L121" s="188">
        <f t="shared" si="26"/>
        <v>0</v>
      </c>
      <c r="M121" s="188">
        <f t="shared" si="26"/>
        <v>0</v>
      </c>
      <c r="N121" s="188">
        <f t="shared" si="26"/>
        <v>0</v>
      </c>
      <c r="O121" s="188">
        <f t="shared" si="26"/>
        <v>0</v>
      </c>
      <c r="P121" s="188">
        <f t="shared" si="26"/>
        <v>0</v>
      </c>
      <c r="Q121" s="188">
        <f t="shared" si="26"/>
        <v>0</v>
      </c>
      <c r="R121" s="188">
        <f t="shared" si="23"/>
        <v>0</v>
      </c>
      <c r="S121" s="133"/>
      <c r="T121" s="51"/>
      <c r="U121" s="2"/>
    </row>
    <row r="122" spans="1:23" ht="18.75" customHeight="1" collapsed="1" x14ac:dyDescent="0.3">
      <c r="A122" s="206" t="s">
        <v>267</v>
      </c>
      <c r="B122" s="192"/>
      <c r="C122" s="192"/>
      <c r="D122" s="192"/>
      <c r="E122" s="188">
        <f>'Likvid Bud År1'!Q122</f>
        <v>0</v>
      </c>
      <c r="F122" s="188">
        <f t="shared" ref="F122:Q122" si="27">E122+F121</f>
        <v>0</v>
      </c>
      <c r="G122" s="188">
        <f t="shared" si="27"/>
        <v>0</v>
      </c>
      <c r="H122" s="188">
        <f t="shared" si="27"/>
        <v>0</v>
      </c>
      <c r="I122" s="188">
        <f t="shared" si="27"/>
        <v>0</v>
      </c>
      <c r="J122" s="188">
        <f t="shared" si="27"/>
        <v>0</v>
      </c>
      <c r="K122" s="188">
        <f t="shared" si="27"/>
        <v>0</v>
      </c>
      <c r="L122" s="188">
        <f t="shared" si="27"/>
        <v>0</v>
      </c>
      <c r="M122" s="188">
        <f t="shared" si="27"/>
        <v>0</v>
      </c>
      <c r="N122" s="188">
        <f t="shared" si="27"/>
        <v>0</v>
      </c>
      <c r="O122" s="188">
        <f t="shared" si="27"/>
        <v>0</v>
      </c>
      <c r="P122" s="188">
        <f t="shared" si="27"/>
        <v>0</v>
      </c>
      <c r="Q122" s="188">
        <f t="shared" si="27"/>
        <v>0</v>
      </c>
      <c r="R122" s="186"/>
      <c r="S122" s="133"/>
      <c r="T122" s="51"/>
    </row>
    <row r="123" spans="1:23" ht="15.75"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
    </row>
    <row r="124" spans="1:23" outlineLevel="1" x14ac:dyDescent="0.25">
      <c r="A124" s="125" t="s">
        <v>353</v>
      </c>
      <c r="B124" s="125"/>
      <c r="C124" s="125"/>
      <c r="D124" s="125"/>
      <c r="E124" s="125"/>
      <c r="F124" s="130">
        <f t="shared" ref="F124:R124" si="28">F89+F98+F120+F110</f>
        <v>0</v>
      </c>
      <c r="G124" s="130">
        <f t="shared" si="28"/>
        <v>0</v>
      </c>
      <c r="H124" s="130">
        <f t="shared" si="28"/>
        <v>0</v>
      </c>
      <c r="I124" s="130">
        <f t="shared" si="28"/>
        <v>0</v>
      </c>
      <c r="J124" s="130">
        <f t="shared" si="28"/>
        <v>0</v>
      </c>
      <c r="K124" s="130">
        <f t="shared" si="28"/>
        <v>0</v>
      </c>
      <c r="L124" s="130">
        <f t="shared" si="28"/>
        <v>0</v>
      </c>
      <c r="M124" s="130">
        <f t="shared" si="28"/>
        <v>0</v>
      </c>
      <c r="N124" s="130">
        <f t="shared" si="28"/>
        <v>0</v>
      </c>
      <c r="O124" s="130">
        <f t="shared" si="28"/>
        <v>0</v>
      </c>
      <c r="P124" s="130">
        <f t="shared" si="28"/>
        <v>0</v>
      </c>
      <c r="Q124" s="130">
        <f t="shared" si="28"/>
        <v>0</v>
      </c>
      <c r="R124" s="130">
        <f t="shared" si="28"/>
        <v>0</v>
      </c>
      <c r="S124" s="86"/>
      <c r="T124" s="3"/>
    </row>
    <row r="125" spans="1:23" s="2" customFormat="1" ht="13" x14ac:dyDescent="0.3">
      <c r="A125" s="425" t="s">
        <v>354</v>
      </c>
      <c r="B125" s="425"/>
      <c r="C125" s="425"/>
      <c r="D125" s="425"/>
      <c r="E125" s="425"/>
      <c r="F125" s="292">
        <f>'Likvid Bud År1'!Q125+F124</f>
        <v>0</v>
      </c>
      <c r="G125" s="292">
        <f t="shared" ref="G125:Q125" si="29">F125+G124</f>
        <v>0</v>
      </c>
      <c r="H125" s="292">
        <f t="shared" si="29"/>
        <v>0</v>
      </c>
      <c r="I125" s="292">
        <f t="shared" si="29"/>
        <v>0</v>
      </c>
      <c r="J125" s="292">
        <f t="shared" si="29"/>
        <v>0</v>
      </c>
      <c r="K125" s="292">
        <f t="shared" si="29"/>
        <v>0</v>
      </c>
      <c r="L125" s="292">
        <f t="shared" si="29"/>
        <v>0</v>
      </c>
      <c r="M125" s="292">
        <f t="shared" si="29"/>
        <v>0</v>
      </c>
      <c r="N125" s="292">
        <f t="shared" si="29"/>
        <v>0</v>
      </c>
      <c r="O125" s="292">
        <f t="shared" si="29"/>
        <v>0</v>
      </c>
      <c r="P125" s="292">
        <f t="shared" si="29"/>
        <v>0</v>
      </c>
      <c r="Q125" s="292">
        <f t="shared" si="29"/>
        <v>0</v>
      </c>
      <c r="R125" s="292"/>
      <c r="S125" s="87"/>
    </row>
    <row r="126" spans="1:23" s="2" customFormat="1" ht="13" x14ac:dyDescent="0.3">
      <c r="A126" s="194"/>
      <c r="B126" s="194"/>
      <c r="C126" s="194"/>
      <c r="D126" s="194"/>
      <c r="E126" s="194"/>
      <c r="F126" s="307"/>
      <c r="G126" s="307"/>
      <c r="H126" s="307"/>
      <c r="I126" s="307"/>
      <c r="J126" s="307"/>
      <c r="K126" s="307"/>
      <c r="L126" s="307"/>
      <c r="M126" s="307"/>
      <c r="N126" s="307"/>
      <c r="O126" s="307"/>
      <c r="P126" s="307"/>
      <c r="Q126" s="307"/>
      <c r="R126" s="307"/>
      <c r="S126" s="87"/>
    </row>
    <row r="127" spans="1:23" ht="15" customHeight="1" x14ac:dyDescent="0.3">
      <c r="A127" s="411" t="s">
        <v>409</v>
      </c>
      <c r="B127" s="411"/>
      <c r="C127" s="411"/>
      <c r="D127" s="411"/>
      <c r="E127" s="411"/>
      <c r="F127" s="133"/>
      <c r="G127" s="133"/>
      <c r="H127" s="133"/>
      <c r="I127" s="133"/>
      <c r="J127" s="133"/>
      <c r="K127" s="133"/>
      <c r="L127" s="133"/>
      <c r="M127" s="133"/>
      <c r="N127" s="133"/>
      <c r="O127" s="133"/>
      <c r="P127" s="133"/>
      <c r="Q127" s="133"/>
      <c r="R127" s="133"/>
      <c r="S127" s="133"/>
      <c r="T127" s="2"/>
      <c r="U127" s="2"/>
      <c r="V127" s="2"/>
    </row>
    <row r="128" spans="1:23" ht="52.75" customHeight="1" x14ac:dyDescent="0.3">
      <c r="A128" s="353" t="str">
        <f>"Resultat År 2: "&amp;TEXT('Res Bud År2'!P80,"# ##0")</f>
        <v>Resultat År 2: 0</v>
      </c>
      <c r="B128" s="353"/>
      <c r="C128" s="415" t="s">
        <v>424</v>
      </c>
      <c r="D128" s="416"/>
      <c r="E128" s="352">
        <v>0.4</v>
      </c>
      <c r="F128" s="414" t="str">
        <f>TEXT(ROUNDUP('Res Bud År2'!P80*E128,-1),"# ##0")&amp;CHAR(10)&amp;"("&amp;TEXT(ROUNDUP('Res Bud År2'!P80*E128/12,-1),"# ##0")&amp;"/månad)"</f>
        <v>0
(0/månad)</v>
      </c>
      <c r="G128" s="400"/>
      <c r="H128" s="415" t="s">
        <v>413</v>
      </c>
      <c r="I128" s="417"/>
      <c r="J128" s="417"/>
      <c r="K128" s="417"/>
      <c r="L128" s="416"/>
      <c r="M128" s="399" t="str">
        <f>TEXT(ROUNDDOWN('Res Bud År2'!P80*(1-E128),-1),"# ##0")&amp;CHAR(10)&amp;"("&amp;TEXT(ROUNDDOWN('Res Bud År2'!P80*(1-E128)/12,-1),"# ##0")&amp;"/månad)"</f>
        <v>0
(0/månad)</v>
      </c>
      <c r="N128" s="400"/>
      <c r="O128" s="100"/>
      <c r="P128" s="100"/>
      <c r="Q128" s="100"/>
      <c r="R128" s="100"/>
      <c r="S128" s="100"/>
      <c r="T128" s="2"/>
      <c r="U128" s="2"/>
      <c r="V128" s="2"/>
      <c r="W128" s="3"/>
    </row>
    <row r="129" spans="1:23" ht="10.5" customHeight="1" x14ac:dyDescent="0.3">
      <c r="A129" s="354"/>
      <c r="B129" s="354"/>
      <c r="C129" s="354"/>
      <c r="D129" s="354"/>
      <c r="E129" s="354"/>
      <c r="F129" s="354"/>
      <c r="G129" s="354"/>
      <c r="H129" s="355"/>
      <c r="I129" s="355"/>
      <c r="J129" s="355"/>
      <c r="K129" s="355"/>
      <c r="L129" s="354"/>
      <c r="M129" s="354"/>
      <c r="N129" s="100"/>
      <c r="O129" s="100"/>
      <c r="P129" s="100"/>
      <c r="Q129" s="100"/>
      <c r="R129" s="100"/>
      <c r="S129" s="100"/>
      <c r="T129" s="2"/>
      <c r="U129" s="2"/>
      <c r="V129" s="2"/>
      <c r="W129" s="3"/>
    </row>
    <row r="130" spans="1:23" ht="18" customHeight="1" x14ac:dyDescent="0.3">
      <c r="A130" s="350"/>
      <c r="B130" s="350"/>
      <c r="C130" s="350"/>
      <c r="D130" s="86"/>
      <c r="E130" s="351"/>
      <c r="F130" s="349" t="str">
        <f>'Res Bud År2'!D$4</f>
        <v>jan-26</v>
      </c>
      <c r="G130" s="349" t="str">
        <f>'Res Bud År2'!E$4</f>
        <v>feb-26</v>
      </c>
      <c r="H130" s="349" t="str">
        <f>'Res Bud År2'!F$4</f>
        <v>mar-26</v>
      </c>
      <c r="I130" s="349" t="str">
        <f>'Res Bud År2'!G$4</f>
        <v>apr-26</v>
      </c>
      <c r="J130" s="349" t="str">
        <f>'Res Bud År2'!H$4</f>
        <v>maj-26</v>
      </c>
      <c r="K130" s="349" t="str">
        <f>'Res Bud År2'!I$4</f>
        <v>jun-26</v>
      </c>
      <c r="L130" s="349" t="str">
        <f>'Res Bud År2'!J$4</f>
        <v>jul-26</v>
      </c>
      <c r="M130" s="349" t="str">
        <f>'Res Bud År2'!K$4</f>
        <v>aug-26</v>
      </c>
      <c r="N130" s="349" t="str">
        <f>'Res Bud År2'!L$4</f>
        <v>sep-26</v>
      </c>
      <c r="O130" s="349" t="str">
        <f>'Res Bud År2'!M$4</f>
        <v>okt-26</v>
      </c>
      <c r="P130" s="349" t="str">
        <f>'Res Bud År2'!N$4</f>
        <v>nov-26</v>
      </c>
      <c r="Q130" s="349" t="str">
        <f>'Res Bud År2'!O$4</f>
        <v>dec-26</v>
      </c>
      <c r="R130" s="116" t="s">
        <v>67</v>
      </c>
      <c r="S130" s="86"/>
      <c r="T130" s="2"/>
      <c r="U130" s="2"/>
      <c r="V130" s="2"/>
    </row>
    <row r="131" spans="1:23" x14ac:dyDescent="0.25">
      <c r="A131" s="401" t="s">
        <v>410</v>
      </c>
      <c r="B131" s="401"/>
      <c r="C131" s="401"/>
      <c r="D131" s="401"/>
      <c r="E131" s="402"/>
      <c r="F131" s="69"/>
      <c r="G131" s="69"/>
      <c r="H131" s="69"/>
      <c r="I131" s="69"/>
      <c r="J131" s="69"/>
      <c r="K131" s="69"/>
      <c r="L131" s="69"/>
      <c r="M131" s="69"/>
      <c r="N131" s="69"/>
      <c r="O131" s="69"/>
      <c r="P131" s="69"/>
      <c r="Q131" s="69"/>
      <c r="R131" s="130">
        <f>SUM(F131:Q131)</f>
        <v>0</v>
      </c>
      <c r="S131" s="86"/>
    </row>
    <row r="132" spans="1:23" s="257" customFormat="1" ht="12.75" customHeight="1" x14ac:dyDescent="0.25">
      <c r="A132" s="430" t="s">
        <v>411</v>
      </c>
      <c r="B132" s="430"/>
      <c r="C132" s="430"/>
      <c r="D132" s="430"/>
      <c r="E132" s="356"/>
      <c r="F132" s="357"/>
      <c r="G132" s="357"/>
      <c r="H132" s="357"/>
      <c r="I132" s="357"/>
      <c r="J132" s="357"/>
      <c r="K132" s="357"/>
      <c r="L132" s="357"/>
      <c r="M132" s="357"/>
      <c r="N132" s="357"/>
      <c r="O132" s="357"/>
      <c r="P132" s="357"/>
      <c r="Q132" s="357"/>
      <c r="R132" s="358">
        <f>SUM(F132:Q132)</f>
        <v>0</v>
      </c>
      <c r="S132" s="256"/>
    </row>
    <row r="133" spans="1:23" ht="13.5" hidden="1" customHeight="1" x14ac:dyDescent="0.3">
      <c r="A133" s="305" t="str">
        <f>IF(ROUND('Res Bud År2'!P80*E128,-1)&gt;(-R132),"Den ifyllda preliminära F/A-skatten ger en kvarskatt på "&amp;TEXT(ROUND('Res Bud År2'!P80*E128,-1)+R132,"# ##0")&amp;Enhet&amp;" jämfört med schablon beräkningen ovan",IF(ROUND('Res Bud År2'!P80*E128,-2)&lt;(-R132),"Den ifyllda preliminära F/A-skatten ger en överskjutande skatt på "&amp;TEXT(-(ROUND('Res Bud År2'!P80*E128,-2)+R132),"# ##0")&amp;" jämfört med schablon beräkningen ovan",""))</f>
        <v/>
      </c>
      <c r="B133" s="86"/>
      <c r="C133" s="86"/>
      <c r="D133" s="86"/>
      <c r="E133" s="86"/>
      <c r="F133" s="100"/>
      <c r="G133" s="100"/>
      <c r="H133" s="100"/>
      <c r="I133" s="100"/>
      <c r="J133" s="305" t="str">
        <f>IF(ROUND(-R131,-1)&gt;ROUND('Res Bud År2'!P80*(1-E128),-1),"Det ifyllda egna uttaget är "&amp;TEXT(ROUND(-R131,-1)-ROUND('Res Bud År2'!P80*(1-E128),-1),"# ##0")&amp;Enhet&amp;" mer än vad det beräknade resultatet tillåter",IF(ROUND(-R131,0)&lt;'Res Bud År2'!P80*(1-E128),"Det ifyllda egna uttaget ger ett överskott på "&amp;TEXT(-(ROUND(-R131,0)-'Res Bud År2'!P80*(1-E128)),"# ##0")&amp;" jämfört med vad det beräknade resultatet tillåter",""))</f>
        <v/>
      </c>
      <c r="K133" s="306"/>
      <c r="L133" s="100"/>
      <c r="M133" s="100"/>
      <c r="N133" s="100"/>
      <c r="O133" s="100"/>
      <c r="P133" s="100"/>
      <c r="Q133" s="100"/>
      <c r="R133" s="100"/>
      <c r="S133" s="86"/>
      <c r="U133" s="62"/>
    </row>
    <row r="134" spans="1:23" ht="13.5" customHeight="1" x14ac:dyDescent="0.3">
      <c r="A134" s="126" t="str">
        <f>IF(OR(F148&lt;0,G148&lt;0,H148&lt;0,I148&lt;0,J148&lt;0,K148&lt;0,L148&lt;0,M148&lt;0,N148&lt;0,O148&lt;0,P148&lt;0),"Disponibelt belopp inkl kontokredit är för lågt!","")</f>
        <v/>
      </c>
      <c r="B134" s="86"/>
      <c r="C134" s="86"/>
      <c r="D134" s="86"/>
      <c r="E134" s="86"/>
      <c r="F134" s="100"/>
      <c r="G134" s="100"/>
      <c r="H134" s="100"/>
      <c r="I134" s="100"/>
      <c r="J134" s="100"/>
      <c r="K134" s="306"/>
      <c r="L134" s="100"/>
      <c r="M134" s="100"/>
      <c r="N134" s="100"/>
      <c r="O134" s="100"/>
      <c r="P134" s="100"/>
      <c r="Q134" s="100"/>
      <c r="R134" s="100"/>
      <c r="S134" s="86"/>
      <c r="T134" s="255"/>
      <c r="U134" s="62"/>
    </row>
    <row r="135" spans="1:23" ht="13.5" customHeight="1" x14ac:dyDescent="0.3">
      <c r="A135" s="133"/>
      <c r="B135" s="86"/>
      <c r="C135" s="86"/>
      <c r="D135" s="86"/>
      <c r="E135" s="86"/>
      <c r="F135" s="100"/>
      <c r="G135" s="100"/>
      <c r="H135" s="100"/>
      <c r="I135" s="100"/>
      <c r="J135" s="100"/>
      <c r="K135" s="306"/>
      <c r="L135" s="100"/>
      <c r="M135" s="100"/>
      <c r="N135" s="100"/>
      <c r="O135" s="100"/>
      <c r="P135" s="100"/>
      <c r="Q135" s="100"/>
      <c r="R135" s="100"/>
      <c r="S135" s="86"/>
      <c r="T135" s="255"/>
      <c r="U135" s="62"/>
    </row>
    <row r="136" spans="1:23" x14ac:dyDescent="0.25">
      <c r="A136" s="125" t="s">
        <v>416</v>
      </c>
      <c r="B136" s="125"/>
      <c r="C136" s="125"/>
      <c r="D136" s="125"/>
      <c r="E136" s="125"/>
      <c r="F136" s="130">
        <f>F124+F131+F132</f>
        <v>0</v>
      </c>
      <c r="G136" s="130">
        <f t="shared" ref="G136:Q136" si="30">G124+G131+G132</f>
        <v>0</v>
      </c>
      <c r="H136" s="130">
        <f t="shared" si="30"/>
        <v>0</v>
      </c>
      <c r="I136" s="130">
        <f t="shared" si="30"/>
        <v>0</v>
      </c>
      <c r="J136" s="130">
        <f t="shared" si="30"/>
        <v>0</v>
      </c>
      <c r="K136" s="130">
        <f t="shared" si="30"/>
        <v>0</v>
      </c>
      <c r="L136" s="130">
        <f t="shared" si="30"/>
        <v>0</v>
      </c>
      <c r="M136" s="130">
        <f t="shared" si="30"/>
        <v>0</v>
      </c>
      <c r="N136" s="130">
        <f t="shared" si="30"/>
        <v>0</v>
      </c>
      <c r="O136" s="130">
        <f t="shared" si="30"/>
        <v>0</v>
      </c>
      <c r="P136" s="130">
        <f t="shared" si="30"/>
        <v>0</v>
      </c>
      <c r="Q136" s="130">
        <f t="shared" si="30"/>
        <v>0</v>
      </c>
      <c r="R136" s="130">
        <f>R124+R132</f>
        <v>0</v>
      </c>
      <c r="S136" s="86"/>
      <c r="T136" s="3"/>
    </row>
    <row r="137" spans="1:23" s="287" customFormat="1" ht="12.75" customHeight="1" x14ac:dyDescent="0.3">
      <c r="A137" s="425" t="s">
        <v>417</v>
      </c>
      <c r="B137" s="425"/>
      <c r="C137" s="425"/>
      <c r="D137" s="425"/>
      <c r="E137" s="425"/>
      <c r="F137" s="292">
        <f>'Likvid Bud År1'!Q137+F136</f>
        <v>0</v>
      </c>
      <c r="G137" s="292">
        <f t="shared" ref="G137:Q137" si="31">F137+G136</f>
        <v>0</v>
      </c>
      <c r="H137" s="292">
        <f t="shared" si="31"/>
        <v>0</v>
      </c>
      <c r="I137" s="292">
        <f t="shared" si="31"/>
        <v>0</v>
      </c>
      <c r="J137" s="292">
        <f t="shared" si="31"/>
        <v>0</v>
      </c>
      <c r="K137" s="292">
        <f t="shared" si="31"/>
        <v>0</v>
      </c>
      <c r="L137" s="292">
        <f t="shared" si="31"/>
        <v>0</v>
      </c>
      <c r="M137" s="292">
        <f t="shared" si="31"/>
        <v>0</v>
      </c>
      <c r="N137" s="292">
        <f t="shared" si="31"/>
        <v>0</v>
      </c>
      <c r="O137" s="292">
        <f t="shared" si="31"/>
        <v>0</v>
      </c>
      <c r="P137" s="292">
        <f t="shared" si="31"/>
        <v>0</v>
      </c>
      <c r="Q137" s="292">
        <f t="shared" si="31"/>
        <v>0</v>
      </c>
      <c r="R137" s="292"/>
      <c r="S137" s="286"/>
    </row>
    <row r="138" spans="1:23" hidden="1" outlineLevel="1" x14ac:dyDescent="0.25">
      <c r="A138" s="100"/>
      <c r="B138" s="100"/>
      <c r="C138" s="100"/>
      <c r="D138" s="100"/>
      <c r="E138" s="100"/>
      <c r="F138" s="100"/>
      <c r="G138" s="100"/>
      <c r="H138" s="100"/>
      <c r="I138" s="100"/>
      <c r="J138" s="100"/>
      <c r="K138" s="100"/>
      <c r="L138" s="100"/>
      <c r="M138" s="100"/>
      <c r="N138" s="100"/>
      <c r="O138" s="100"/>
      <c r="P138" s="100"/>
      <c r="Q138" s="100"/>
      <c r="R138" s="100"/>
      <c r="S138" s="86"/>
    </row>
    <row r="139" spans="1:23" ht="13.5" hidden="1" outlineLevel="1" thickBot="1" x14ac:dyDescent="0.35">
      <c r="A139" s="209" t="s">
        <v>268</v>
      </c>
      <c r="B139" s="126"/>
      <c r="C139" s="126"/>
      <c r="D139" s="126"/>
      <c r="E139" s="126"/>
      <c r="F139" s="146"/>
      <c r="G139" s="146"/>
      <c r="H139" s="146"/>
      <c r="I139" s="146"/>
      <c r="J139" s="146"/>
      <c r="K139" s="146"/>
      <c r="L139" s="146"/>
      <c r="M139" s="146"/>
      <c r="N139" s="146"/>
      <c r="O139" s="146"/>
      <c r="P139" s="146"/>
      <c r="Q139" s="146"/>
      <c r="R139" s="146"/>
      <c r="S139" s="133"/>
    </row>
    <row r="140" spans="1:23" ht="13" hidden="1" outlineLevel="1" x14ac:dyDescent="0.3">
      <c r="A140" s="199" t="s">
        <v>260</v>
      </c>
      <c r="B140" s="200"/>
      <c r="C140" s="200"/>
      <c r="D140" s="200"/>
      <c r="E140" s="200"/>
      <c r="F140" s="201">
        <f>F146</f>
        <v>0</v>
      </c>
      <c r="G140" s="201">
        <f t="shared" ref="G140:Q140" si="32">F141</f>
        <v>0</v>
      </c>
      <c r="H140" s="201">
        <f t="shared" si="32"/>
        <v>0</v>
      </c>
      <c r="I140" s="201">
        <f t="shared" si="32"/>
        <v>0</v>
      </c>
      <c r="J140" s="201">
        <f>I141</f>
        <v>0</v>
      </c>
      <c r="K140" s="201">
        <f>J141</f>
        <v>0</v>
      </c>
      <c r="L140" s="201">
        <f>K141</f>
        <v>0</v>
      </c>
      <c r="M140" s="201">
        <f>L141</f>
        <v>0</v>
      </c>
      <c r="N140" s="201">
        <f t="shared" si="32"/>
        <v>0</v>
      </c>
      <c r="O140" s="201">
        <f t="shared" si="32"/>
        <v>0</v>
      </c>
      <c r="P140" s="201">
        <f t="shared" si="32"/>
        <v>0</v>
      </c>
      <c r="Q140" s="201">
        <f t="shared" si="32"/>
        <v>0</v>
      </c>
      <c r="R140" s="201"/>
      <c r="S140" s="133"/>
    </row>
    <row r="141" spans="1:23" ht="13.5" hidden="1" outlineLevel="1" thickBot="1" x14ac:dyDescent="0.35">
      <c r="A141" s="418" t="s">
        <v>261</v>
      </c>
      <c r="B141" s="419"/>
      <c r="C141" s="419"/>
      <c r="D141" s="419"/>
      <c r="E141" s="419"/>
      <c r="F141" s="205">
        <f>F147-F119</f>
        <v>0</v>
      </c>
      <c r="G141" s="205">
        <f t="shared" ref="G141:Q141" si="33">G136+G140</f>
        <v>0</v>
      </c>
      <c r="H141" s="205">
        <f t="shared" si="33"/>
        <v>0</v>
      </c>
      <c r="I141" s="205">
        <f t="shared" si="33"/>
        <v>0</v>
      </c>
      <c r="J141" s="205">
        <f t="shared" si="33"/>
        <v>0</v>
      </c>
      <c r="K141" s="205">
        <f t="shared" si="33"/>
        <v>0</v>
      </c>
      <c r="L141" s="205">
        <f t="shared" si="33"/>
        <v>0</v>
      </c>
      <c r="M141" s="205">
        <f t="shared" si="33"/>
        <v>0</v>
      </c>
      <c r="N141" s="205">
        <f t="shared" si="33"/>
        <v>0</v>
      </c>
      <c r="O141" s="205">
        <f t="shared" si="33"/>
        <v>0</v>
      </c>
      <c r="P141" s="205">
        <f t="shared" si="33"/>
        <v>0</v>
      </c>
      <c r="Q141" s="205">
        <f t="shared" si="33"/>
        <v>0</v>
      </c>
      <c r="R141" s="205"/>
      <c r="S141" s="133"/>
    </row>
    <row r="142" spans="1:23" ht="13.5" hidden="1" outlineLevel="1" thickBot="1" x14ac:dyDescent="0.35">
      <c r="A142" s="258" t="s">
        <v>328</v>
      </c>
      <c r="B142" s="194"/>
      <c r="C142" s="194"/>
      <c r="D142" s="194"/>
      <c r="E142" s="194"/>
      <c r="F142" s="205">
        <f t="shared" ref="F142:Q142" si="34">IF(F141&lt;0,F141,0)</f>
        <v>0</v>
      </c>
      <c r="G142" s="205">
        <f t="shared" si="34"/>
        <v>0</v>
      </c>
      <c r="H142" s="205">
        <f t="shared" si="34"/>
        <v>0</v>
      </c>
      <c r="I142" s="205">
        <f t="shared" si="34"/>
        <v>0</v>
      </c>
      <c r="J142" s="205">
        <f t="shared" si="34"/>
        <v>0</v>
      </c>
      <c r="K142" s="205">
        <f t="shared" si="34"/>
        <v>0</v>
      </c>
      <c r="L142" s="205">
        <f t="shared" si="34"/>
        <v>0</v>
      </c>
      <c r="M142" s="205">
        <f t="shared" si="34"/>
        <v>0</v>
      </c>
      <c r="N142" s="205">
        <f t="shared" si="34"/>
        <v>0</v>
      </c>
      <c r="O142" s="205">
        <f t="shared" si="34"/>
        <v>0</v>
      </c>
      <c r="P142" s="205">
        <f t="shared" si="34"/>
        <v>0</v>
      </c>
      <c r="Q142" s="205">
        <f t="shared" si="34"/>
        <v>0</v>
      </c>
      <c r="R142" s="205"/>
      <c r="S142" s="133"/>
    </row>
    <row r="143" spans="1:23" ht="13.5" hidden="1" outlineLevel="1" collapsed="1" thickBot="1" x14ac:dyDescent="0.35">
      <c r="A143" s="420" t="s">
        <v>262</v>
      </c>
      <c r="B143" s="421"/>
      <c r="C143" s="421"/>
      <c r="D143" s="421"/>
      <c r="E143" s="421"/>
      <c r="F143" s="204">
        <f t="shared" ref="F143:Q143" si="35">F148-F119</f>
        <v>0</v>
      </c>
      <c r="G143" s="204">
        <f t="shared" si="35"/>
        <v>0</v>
      </c>
      <c r="H143" s="204">
        <f t="shared" si="35"/>
        <v>0</v>
      </c>
      <c r="I143" s="204">
        <f t="shared" si="35"/>
        <v>0</v>
      </c>
      <c r="J143" s="204">
        <f t="shared" si="35"/>
        <v>0</v>
      </c>
      <c r="K143" s="204">
        <f t="shared" si="35"/>
        <v>0</v>
      </c>
      <c r="L143" s="204">
        <f t="shared" si="35"/>
        <v>0</v>
      </c>
      <c r="M143" s="204">
        <f t="shared" si="35"/>
        <v>0</v>
      </c>
      <c r="N143" s="204">
        <f t="shared" si="35"/>
        <v>0</v>
      </c>
      <c r="O143" s="204">
        <f t="shared" si="35"/>
        <v>0</v>
      </c>
      <c r="P143" s="204">
        <f t="shared" si="35"/>
        <v>0</v>
      </c>
      <c r="Q143" s="204">
        <f t="shared" si="35"/>
        <v>0</v>
      </c>
      <c r="R143" s="204"/>
      <c r="S143" s="133"/>
    </row>
    <row r="144" spans="1:23" collapsed="1" x14ac:dyDescent="0.25">
      <c r="A144" s="88"/>
      <c r="B144" s="86"/>
      <c r="C144" s="86"/>
      <c r="D144" s="86"/>
      <c r="E144" s="86"/>
      <c r="F144" s="100"/>
      <c r="G144" s="100"/>
      <c r="H144" s="100"/>
      <c r="I144" s="100"/>
      <c r="J144" s="100"/>
      <c r="K144" s="100"/>
      <c r="L144" s="100"/>
      <c r="M144" s="100"/>
      <c r="N144" s="100"/>
      <c r="O144" s="100"/>
      <c r="P144" s="100"/>
      <c r="Q144" s="100"/>
      <c r="R144" s="100"/>
      <c r="S144" s="133"/>
    </row>
    <row r="145" spans="1:19" ht="13.5" thickBot="1" x14ac:dyDescent="0.35">
      <c r="A145" s="209" t="s">
        <v>296</v>
      </c>
      <c r="B145" s="126"/>
      <c r="C145" s="126"/>
      <c r="D145" s="126"/>
      <c r="E145" s="126"/>
      <c r="F145" s="146"/>
      <c r="G145" s="146"/>
      <c r="H145" s="146"/>
      <c r="I145" s="146"/>
      <c r="J145" s="146"/>
      <c r="K145" s="146"/>
      <c r="L145" s="146"/>
      <c r="M145" s="146"/>
      <c r="N145" s="146"/>
      <c r="O145" s="146"/>
      <c r="P145" s="146"/>
      <c r="Q145" s="146"/>
      <c r="R145" s="123"/>
      <c r="S145" s="133"/>
    </row>
    <row r="146" spans="1:19" ht="13" x14ac:dyDescent="0.3">
      <c r="A146" s="199" t="s">
        <v>260</v>
      </c>
      <c r="B146" s="200"/>
      <c r="C146" s="200"/>
      <c r="D146" s="200"/>
      <c r="E146" s="200"/>
      <c r="F146" s="201">
        <f>'Likvid Bud År1'!Q147</f>
        <v>0</v>
      </c>
      <c r="G146" s="201">
        <f>F147</f>
        <v>0</v>
      </c>
      <c r="H146" s="201">
        <f t="shared" ref="H146:Q146" si="36">G147</f>
        <v>0</v>
      </c>
      <c r="I146" s="201">
        <f t="shared" si="36"/>
        <v>0</v>
      </c>
      <c r="J146" s="201">
        <f>I147</f>
        <v>0</v>
      </c>
      <c r="K146" s="201">
        <f>J147</f>
        <v>0</v>
      </c>
      <c r="L146" s="201">
        <f>K147</f>
        <v>0</v>
      </c>
      <c r="M146" s="201">
        <f>L147</f>
        <v>0</v>
      </c>
      <c r="N146" s="201">
        <f t="shared" si="36"/>
        <v>0</v>
      </c>
      <c r="O146" s="201">
        <f t="shared" si="36"/>
        <v>0</v>
      </c>
      <c r="P146" s="201">
        <f t="shared" si="36"/>
        <v>0</v>
      </c>
      <c r="Q146" s="201">
        <f t="shared" si="36"/>
        <v>0</v>
      </c>
      <c r="R146" s="202"/>
      <c r="S146" s="133"/>
    </row>
    <row r="147" spans="1:19" ht="13.5" thickBot="1" x14ac:dyDescent="0.35">
      <c r="A147" s="418" t="s">
        <v>261</v>
      </c>
      <c r="B147" s="419"/>
      <c r="C147" s="419"/>
      <c r="D147" s="419"/>
      <c r="E147" s="419"/>
      <c r="F147" s="205">
        <f t="shared" ref="F147:Q147" si="37">F146+F136-F107</f>
        <v>0</v>
      </c>
      <c r="G147" s="205">
        <f t="shared" si="37"/>
        <v>0</v>
      </c>
      <c r="H147" s="205">
        <f t="shared" si="37"/>
        <v>0</v>
      </c>
      <c r="I147" s="205">
        <f t="shared" si="37"/>
        <v>0</v>
      </c>
      <c r="J147" s="205">
        <f t="shared" si="37"/>
        <v>0</v>
      </c>
      <c r="K147" s="205">
        <f t="shared" si="37"/>
        <v>0</v>
      </c>
      <c r="L147" s="205">
        <f t="shared" si="37"/>
        <v>0</v>
      </c>
      <c r="M147" s="205">
        <f t="shared" si="37"/>
        <v>0</v>
      </c>
      <c r="N147" s="205">
        <f t="shared" si="37"/>
        <v>0</v>
      </c>
      <c r="O147" s="205">
        <f t="shared" si="37"/>
        <v>0</v>
      </c>
      <c r="P147" s="205">
        <f t="shared" si="37"/>
        <v>0</v>
      </c>
      <c r="Q147" s="205">
        <f t="shared" si="37"/>
        <v>0</v>
      </c>
      <c r="R147" s="203"/>
      <c r="S147" s="133"/>
    </row>
    <row r="148" spans="1:19" ht="13.5" thickBot="1" x14ac:dyDescent="0.35">
      <c r="A148" s="420" t="s">
        <v>262</v>
      </c>
      <c r="B148" s="421"/>
      <c r="C148" s="421"/>
      <c r="D148" s="421"/>
      <c r="E148" s="421"/>
      <c r="F148" s="204">
        <f>R107+F147</f>
        <v>0</v>
      </c>
      <c r="G148" s="204">
        <f>F148+G136</f>
        <v>0</v>
      </c>
      <c r="H148" s="204">
        <f t="shared" ref="H148:Q148" si="38">G148+H136</f>
        <v>0</v>
      </c>
      <c r="I148" s="204">
        <f t="shared" si="38"/>
        <v>0</v>
      </c>
      <c r="J148" s="204">
        <f t="shared" si="38"/>
        <v>0</v>
      </c>
      <c r="K148" s="204">
        <f t="shared" si="38"/>
        <v>0</v>
      </c>
      <c r="L148" s="204">
        <f t="shared" si="38"/>
        <v>0</v>
      </c>
      <c r="M148" s="204">
        <f t="shared" si="38"/>
        <v>0</v>
      </c>
      <c r="N148" s="204">
        <f t="shared" si="38"/>
        <v>0</v>
      </c>
      <c r="O148" s="204">
        <f t="shared" si="38"/>
        <v>0</v>
      </c>
      <c r="P148" s="204">
        <f t="shared" si="38"/>
        <v>0</v>
      </c>
      <c r="Q148" s="204">
        <f t="shared" si="38"/>
        <v>0</v>
      </c>
      <c r="R148" s="198"/>
      <c r="S148" s="133"/>
    </row>
  </sheetData>
  <sheetProtection sheet="1" formatCells="0" formatColumns="0" formatRows="0"/>
  <mergeCells count="30">
    <mergeCell ref="E2:F2"/>
    <mergeCell ref="A137:E137"/>
    <mergeCell ref="A147:E147"/>
    <mergeCell ref="A148:E148"/>
    <mergeCell ref="A119:E119"/>
    <mergeCell ref="A143:E143"/>
    <mergeCell ref="A141:E141"/>
    <mergeCell ref="A131:E131"/>
    <mergeCell ref="A127:E127"/>
    <mergeCell ref="F128:G128"/>
    <mergeCell ref="C128:D128"/>
    <mergeCell ref="A132:D132"/>
    <mergeCell ref="A93:D93"/>
    <mergeCell ref="A96:D96"/>
    <mergeCell ref="M128:N128"/>
    <mergeCell ref="H128:L128"/>
    <mergeCell ref="A90:E90"/>
    <mergeCell ref="A125:E125"/>
    <mergeCell ref="A99:E99"/>
    <mergeCell ref="A98:E98"/>
    <mergeCell ref="A92:E92"/>
    <mergeCell ref="A101:C101"/>
    <mergeCell ref="D101:E101"/>
    <mergeCell ref="A111:E111"/>
    <mergeCell ref="D107:E107"/>
    <mergeCell ref="A94:D94"/>
    <mergeCell ref="A95:D95"/>
    <mergeCell ref="A97:D97"/>
    <mergeCell ref="A108:C108"/>
    <mergeCell ref="A107:C107"/>
  </mergeCells>
  <phoneticPr fontId="45" type="noConversion"/>
  <conditionalFormatting sqref="F148:Q148">
    <cfRule type="cellIs" dxfId="8" priority="4" operator="lessThan">
      <formula>0</formula>
    </cfRule>
  </conditionalFormatting>
  <dataValidations count="8">
    <dataValidation type="list" allowBlank="1" showInputMessage="1" showErrorMessage="1" sqref="E94:E96 E5:E12" xr:uid="{00000000-0002-0000-0800-000000000000}">
      <formula1>TblIntTyp</formula1>
    </dataValidation>
    <dataValidation type="decimal" operator="lessThan" allowBlank="1" showInputMessage="1" showErrorMessage="1" error="Räntekostnader matas  in med negativt tecken (-)" sqref="F108:Q108" xr:uid="{00000000-0002-0000-0800-000001000000}">
      <formula1>0</formula1>
    </dataValidation>
    <dataValidation type="decimal" operator="greaterThan" allowBlank="1" showInputMessage="1" showErrorMessage="1" error="Låneutbetalningar matas inte in med negativt tecken (-)" sqref="F111:Q111" xr:uid="{00000000-0002-0000-0800-000002000000}">
      <formula1>0</formula1>
    </dataValidation>
    <dataValidation type="decimal" allowBlank="1" showInputMessage="1" showErrorMessage="1" sqref="F107:Q107" xr:uid="{00000000-0002-0000-0800-000004000000}">
      <formula1>-100000000</formula1>
      <formula2>100000000</formula2>
    </dataValidation>
    <dataValidation type="decimal" operator="lessThan" allowBlank="1" showInputMessage="1" showErrorMessage="1" error="Utbetalningar matas in med negativt tecken" prompt="Inköp matas in med negativt tecken (-)" sqref="F94:Q97" xr:uid="{00000000-0002-0000-0800-000005000000}">
      <formula1>0</formula1>
    </dataValidation>
    <dataValidation type="decimal" operator="lessThan" allowBlank="1" showInputMessage="1" showErrorMessage="1" error="Matas in med negativt tecken (-)" sqref="F131:Q132" xr:uid="{00000000-0002-0000-0800-000006000000}">
      <formula1>0</formula1>
    </dataValidation>
    <dataValidation type="decimal" operator="greaterThanOrEqual" allowBlank="1" showInputMessage="1" showErrorMessage="1" error="Låneutbetalningar matas inte in med negativt tecken (-)" sqref="F102:Q102" xr:uid="{2DAA7D6F-2D76-4A62-A5F1-29752069F4D3}">
      <formula1>0</formula1>
    </dataValidation>
    <dataValidation type="decimal" operator="lessThanOrEqual" allowBlank="1" showInputMessage="1" showErrorMessage="1" sqref="F103:Q104" xr:uid="{336F4C4C-B1DB-42C4-8A7C-3495A8FEEE0C}">
      <formula1>0</formula1>
    </dataValidation>
  </dataValidations>
  <hyperlinks>
    <hyperlink ref="D101:E101" location="CalcHelpMorg" display="Beräkn hjälp Lån" xr:uid="{00000000-0004-0000-0800-000000000000}"/>
  </hyperlinks>
  <pageMargins left="0.23622047244094491" right="0.23622047244094491" top="0.35433070866141736" bottom="0.35433070866141736" header="0.19685039370078741" footer="0.19685039370078741"/>
  <headerFooter>
    <oddFooter>&amp;L_x000D_&amp;1#&amp;"Calibri"&amp;10&amp;K000000 Intern information</oddFooter>
  </headerFooter>
  <legacyDrawing r:id="rId1"/>
  <extLst>
    <ext xmlns:x14="http://schemas.microsoft.com/office/spreadsheetml/2009/9/main" uri="{78C0D931-6437-407d-A8EE-F0AAD7539E65}">
      <x14:conditionalFormattings>
        <x14:conditionalFormatting xmlns:xm="http://schemas.microsoft.com/office/excel/2006/main">
          <x14:cfRule type="expression" priority="1" id="{B45C61DB-FE2C-488A-95DF-50337043F8F6}">
            <xm:f>IF(ROUND('Res Bud År2'!P85*E128,-1)&gt;(-R132),TRUE,FALSE)</xm:f>
            <x14:dxf>
              <font>
                <color rgb="FFFF0000"/>
              </font>
            </x14:dxf>
          </x14:cfRule>
          <xm:sqref>A133</xm:sqref>
        </x14:conditionalFormatting>
        <x14:conditionalFormatting xmlns:xm="http://schemas.microsoft.com/office/excel/2006/main">
          <x14:cfRule type="expression" priority="2" id="{E0ECA38E-1D88-4F13-BB4C-0E6F40FB75A9}">
            <xm:f>IF(ROUND(-R131,-1)&gt;ROUND('Res Bud År2'!P85*(1-E128),-1),TRUE,FALSE)</xm:f>
            <x14:dxf>
              <font>
                <color rgb="FFFF0000"/>
              </font>
            </x14:dxf>
          </x14:cfRule>
          <xm:sqref>J133</xm:sqref>
        </x14:conditionalFormatting>
      </x14:conditionalFormatting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ommentar xmlns="2ac88f31-82b5-46a0-93b3-9b04aafee4f0" xsi:nil="true"/>
    <Status xmlns="2ac88f31-82b5-46a0-93b3-9b04aafee4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0FCDBBB8F8CF24DBBECCA22CD2C5091" ma:contentTypeVersion="10" ma:contentTypeDescription="Skapa ett nytt dokument." ma:contentTypeScope="" ma:versionID="12d44afd56220c71f78e2963ce5090a6">
  <xsd:schema xmlns:xsd="http://www.w3.org/2001/XMLSchema" xmlns:xs="http://www.w3.org/2001/XMLSchema" xmlns:p="http://schemas.microsoft.com/office/2006/metadata/properties" xmlns:ns2="2ac88f31-82b5-46a0-93b3-9b04aafee4f0" targetNamespace="http://schemas.microsoft.com/office/2006/metadata/properties" ma:root="true" ma:fieldsID="28ba589613b3229400828834b47381d8" ns2:_="">
    <xsd:import namespace="2ac88f31-82b5-46a0-93b3-9b04aafee4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Kommentar" minOccurs="0"/>
                <xsd:element ref="ns2:MediaServiceDateTaken" minOccurs="0"/>
                <xsd:element ref="ns2:MediaServiceGenerationTime" minOccurs="0"/>
                <xsd:element ref="ns2:MediaServiceEventHashCode" minOccurs="0"/>
                <xsd:element ref="ns2:MediaLengthInSecond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88f31-82b5-46a0-93b3-9b04aafee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Kommentar" ma:index="12" nillable="true" ma:displayName="Kommentar" ma:format="Dropdown" ma:internalName="Kommentar">
      <xsd:simpleType>
        <xsd:restriction base="dms:Text">
          <xsd:maxLength value="255"/>
        </xsd:restrictio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Status" ma:index="17" nillable="true" ma:displayName="Status" ma:format="Dropdown" ma:internalName="Status">
      <xsd:simpleType>
        <xsd:restriction base="dms:Choice">
          <xsd:enumeration value="Ej påbörjad"/>
          <xsd:enumeration value="Pågående"/>
          <xsd:enumeration value="Klar"/>
          <xsd:enumeration value="Pausa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D1EFE5-C3CD-413E-B77D-78F6B8448BC0}">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2ac88f31-82b5-46a0-93b3-9b04aafee4f0"/>
    <ds:schemaRef ds:uri="http://www.w3.org/XML/1998/namespace"/>
  </ds:schemaRefs>
</ds:datastoreItem>
</file>

<file path=customXml/itemProps2.xml><?xml version="1.0" encoding="utf-8"?>
<ds:datastoreItem xmlns:ds="http://schemas.openxmlformats.org/officeDocument/2006/customXml" ds:itemID="{4813EEAB-379A-421A-8917-777ED773121A}">
  <ds:schemaRefs>
    <ds:schemaRef ds:uri="http://schemas.microsoft.com/sharepoint/v3/contenttype/forms"/>
  </ds:schemaRefs>
</ds:datastoreItem>
</file>

<file path=customXml/itemProps3.xml><?xml version="1.0" encoding="utf-8"?>
<ds:datastoreItem xmlns:ds="http://schemas.openxmlformats.org/officeDocument/2006/customXml" ds:itemID="{25BA4273-8B77-4FC1-9F9F-33E7081CFC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88f31-82b5-46a0-93b3-9b04aafee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7fcc37b-eed9-4de4-ab39-2524583346ce}" enabled="1" method="Standard" siteId="{f91700cc-ae44-48b7-a392-b6cdf9e27afc}"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35</vt:i4>
      </vt:variant>
    </vt:vector>
  </HeadingPairs>
  <TitlesOfParts>
    <vt:vector size="55" baseType="lpstr">
      <vt:lpstr>Instruktion</vt:lpstr>
      <vt:lpstr>Kapitalbehov</vt:lpstr>
      <vt:lpstr>Res Bud År1</vt:lpstr>
      <vt:lpstr>Likvid Bud År1</vt:lpstr>
      <vt:lpstr>RR År1</vt:lpstr>
      <vt:lpstr>Res Bud År2</vt:lpstr>
      <vt:lpstr>BR År1</vt:lpstr>
      <vt:lpstr>Diagr År1</vt:lpstr>
      <vt:lpstr>Likvid Bud År2</vt:lpstr>
      <vt:lpstr>RR År2</vt:lpstr>
      <vt:lpstr>Res Bud År3</vt:lpstr>
      <vt:lpstr>Likvid Bud År3</vt:lpstr>
      <vt:lpstr>RR År3</vt:lpstr>
      <vt:lpstr>Beräkningshjälp Lån</vt:lpstr>
      <vt:lpstr>BR År2</vt:lpstr>
      <vt:lpstr>Diagr År2</vt:lpstr>
      <vt:lpstr>Beräkningshjälp Avskrivningar</vt:lpstr>
      <vt:lpstr>Moms</vt:lpstr>
      <vt:lpstr>Lån</vt:lpstr>
      <vt:lpstr>Admin</vt:lpstr>
      <vt:lpstr>BokfMetStatus</vt:lpstr>
      <vt:lpstr>BolagSkatt</vt:lpstr>
      <vt:lpstr>BolagsskattY1</vt:lpstr>
      <vt:lpstr>BolagsskattY2</vt:lpstr>
      <vt:lpstr>CalcHelpDep</vt:lpstr>
      <vt:lpstr>CalcHelpMorg</vt:lpstr>
      <vt:lpstr>EgenavgEgetUttag</vt:lpstr>
      <vt:lpstr>Enhet</vt:lpstr>
      <vt:lpstr>FtgNamn</vt:lpstr>
      <vt:lpstr>LagerHantering</vt:lpstr>
      <vt:lpstr>ListMonthY1</vt:lpstr>
      <vt:lpstr>LonSkatt</vt:lpstr>
      <vt:lpstr>PrelSkatt</vt:lpstr>
      <vt:lpstr>'Beräkningshjälp Avskrivningar'!Print_Area</vt:lpstr>
      <vt:lpstr>'Beräkningshjälp Lån'!Print_Area</vt:lpstr>
      <vt:lpstr>Kapitalbehov!Print_Area</vt:lpstr>
      <vt:lpstr>'Likvid Bud År1'!Print_Area</vt:lpstr>
      <vt:lpstr>'Likvid Bud År2'!Print_Area</vt:lpstr>
      <vt:lpstr>'Res Bud År1'!Print_Area</vt:lpstr>
      <vt:lpstr>'Res Bud År2'!Print_Area</vt:lpstr>
      <vt:lpstr>'RR År1'!Print_Titles</vt:lpstr>
      <vt:lpstr>'RR År2'!Print_Titles</vt:lpstr>
      <vt:lpstr>SkattY1</vt:lpstr>
      <vt:lpstr>SkattY2</vt:lpstr>
      <vt:lpstr>SocAvg</vt:lpstr>
      <vt:lpstr>TblAnlTillg</vt:lpstr>
      <vt:lpstr>TblBokfMetod</vt:lpstr>
      <vt:lpstr>TblFinansiering</vt:lpstr>
      <vt:lpstr>TblIntTyp</vt:lpstr>
      <vt:lpstr>TblInvesteringar</vt:lpstr>
      <vt:lpstr>TblKredTid</vt:lpstr>
      <vt:lpstr>TblLagerHantering</vt:lpstr>
      <vt:lpstr>TblLoanPer</vt:lpstr>
      <vt:lpstr>TblMonthStartEnd</vt:lpstr>
      <vt:lpstr>ValBokfMet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Apelgren</dc:creator>
  <cp:lastModifiedBy>Niklas Wallström</cp:lastModifiedBy>
  <cp:lastPrinted>2025-02-04T15:36:43Z</cp:lastPrinted>
  <dcterms:created xsi:type="dcterms:W3CDTF">2018-02-16T15:32:02Z</dcterms:created>
  <dcterms:modified xsi:type="dcterms:W3CDTF">2025-03-18T10:00:46Z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0x010100B0FCDBBB8F8CF24DBBECCA22CD2C5091</vt:lpwstr>
  </property>
  <property fmtid="{D5CDD505-2E9C-101B-9397-08002B2CF9AE}" pid="3" name="MSIP_Label_8a26d1d0-ffcd-4bda-8b94-f9f01c3ededa_Enabled">
    <vt:lpwstr>true</vt:lpwstr>
  </property>
  <property fmtid="{D5CDD505-2E9C-101B-9397-08002B2CF9AE}" pid="4" name="MSIP_Label_8a26d1d0-ffcd-4bda-8b94-f9f01c3ededa_SetDate">
    <vt:lpwstr>2023-01-25T12:55:01Z</vt:lpwstr>
  </property>
  <property fmtid="{D5CDD505-2E9C-101B-9397-08002B2CF9AE}" pid="5" name="MSIP_Label_8a26d1d0-ffcd-4bda-8b94-f9f01c3ededa_Method">
    <vt:lpwstr>Standard</vt:lpwstr>
  </property>
  <property fmtid="{D5CDD505-2E9C-101B-9397-08002B2CF9AE}" pid="6" name="MSIP_Label_8a26d1d0-ffcd-4bda-8b94-f9f01c3ededa_Name">
    <vt:lpwstr>Intern</vt:lpwstr>
  </property>
  <property fmtid="{D5CDD505-2E9C-101B-9397-08002B2CF9AE}" pid="7" name="MSIP_Label_8a26d1d0-ffcd-4bda-8b94-f9f01c3ededa_SiteId">
    <vt:lpwstr>f91700cc-ae44-48b7-a392-b6cdf9e27afc</vt:lpwstr>
  </property>
  <property fmtid="{D5CDD505-2E9C-101B-9397-08002B2CF9AE}" pid="8" name="MSIP_Label_8a26d1d0-ffcd-4bda-8b94-f9f01c3ededa_ActionId">
    <vt:lpwstr>702c9e08-09eb-41e7-96e0-61c437d3696f</vt:lpwstr>
  </property>
  <property fmtid="{D5CDD505-2E9C-101B-9397-08002B2CF9AE}" pid="9" name="MSIP_Label_8a26d1d0-ffcd-4bda-8b94-f9f01c3ededa_ContentBits">
    <vt:lpwstr>0</vt:lpwstr>
  </property>
</Properties>
</file>